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95" yWindow="45" windowWidth="11340" windowHeight="11640" tabRatio="848" activeTab="5"/>
  </bookViews>
  <sheets>
    <sheet name="Сч-ТЭЦ" sheetId="1" r:id="rId1"/>
    <sheet name="ГПП-ТЭЦфид.связи" sheetId="2" r:id="rId2"/>
    <sheet name="Стор итог" sheetId="3" r:id="rId3"/>
    <sheet name="Сч-ГППфид" sheetId="4" r:id="rId4"/>
    <sheet name="IIочередь" sheetId="5" r:id="rId5"/>
    <sheet name="в ОГЭ" sheetId="6" r:id="rId6"/>
  </sheets>
  <definedNames>
    <definedName name="_xlnm.Print_Area" localSheetId="4">'IIочередь'!$A$1:$AQ$37</definedName>
    <definedName name="_xlnm.Print_Area" localSheetId="1">'ГПП-ТЭЦфид.связи'!$A$1:$AG$37</definedName>
    <definedName name="_xlnm.Print_Area" localSheetId="3">'Сч-ГППфид'!$A$2:$AG$37</definedName>
  </definedNames>
  <calcPr fullCalcOnLoad="1"/>
</workbook>
</file>

<file path=xl/sharedStrings.xml><?xml version="1.0" encoding="utf-8"?>
<sst xmlns="http://schemas.openxmlformats.org/spreadsheetml/2006/main" count="376" uniqueCount="134">
  <si>
    <t>ЗАПИСЬ ПОКАЗАНИЙ ЭЛ.СЧЕТЧИКОВ ПО ФИДЕРАМ ГПП-2</t>
  </si>
  <si>
    <t>ЧАСЫ</t>
  </si>
  <si>
    <t xml:space="preserve">       АКТИВНАЯ</t>
  </si>
  <si>
    <t>показ.сч.</t>
  </si>
  <si>
    <t xml:space="preserve">   Рквт</t>
  </si>
  <si>
    <t xml:space="preserve">   Qквар</t>
  </si>
  <si>
    <t xml:space="preserve">  ГПП-2</t>
  </si>
  <si>
    <t xml:space="preserve">      АКТИВНАЯ</t>
  </si>
  <si>
    <t xml:space="preserve">   РЕАКТИВНАЯ</t>
  </si>
  <si>
    <t xml:space="preserve">    Рквт</t>
  </si>
  <si>
    <t xml:space="preserve"> Ф№14   (тр-р№1)   ГПП-3</t>
  </si>
  <si>
    <t xml:space="preserve">     РЕАКТИВНАЯ</t>
  </si>
  <si>
    <t xml:space="preserve"> Ф№15   (тр-р№2)   ГПП-3</t>
  </si>
  <si>
    <t>субабон.</t>
  </si>
  <si>
    <t>с субабон</t>
  </si>
  <si>
    <t xml:space="preserve">  Р  из</t>
  </si>
  <si>
    <t xml:space="preserve">системы </t>
  </si>
  <si>
    <t xml:space="preserve">  Q  из</t>
  </si>
  <si>
    <t xml:space="preserve">   ТЭЦ</t>
  </si>
  <si>
    <t xml:space="preserve">   </t>
  </si>
  <si>
    <t xml:space="preserve">   Суб-</t>
  </si>
  <si>
    <t xml:space="preserve"> абонент</t>
  </si>
  <si>
    <t xml:space="preserve"> Переток</t>
  </si>
  <si>
    <t>системы</t>
  </si>
  <si>
    <t>без суб.</t>
  </si>
  <si>
    <t xml:space="preserve">   Р  из</t>
  </si>
  <si>
    <t xml:space="preserve"> Сумма</t>
  </si>
  <si>
    <t>Р комбин.</t>
  </si>
  <si>
    <t xml:space="preserve">    без</t>
  </si>
  <si>
    <t xml:space="preserve"> ИТОГО</t>
  </si>
  <si>
    <t>показ.счетч.</t>
  </si>
  <si>
    <t xml:space="preserve">     Рквт</t>
  </si>
  <si>
    <t>Ф№58 ЦРП-2</t>
  </si>
  <si>
    <t>Ф№22 ЦРП-3</t>
  </si>
  <si>
    <t>Ф№53 ЦРП-3</t>
  </si>
  <si>
    <t>Ф№49 ЦРП-1</t>
  </si>
  <si>
    <t xml:space="preserve">      Рквт</t>
  </si>
  <si>
    <t>Ф№38 ЦРП-1</t>
  </si>
  <si>
    <t xml:space="preserve">    Ф№24</t>
  </si>
  <si>
    <t xml:space="preserve">   Всего</t>
  </si>
  <si>
    <t>Часы</t>
  </si>
  <si>
    <t xml:space="preserve">        ЦРП предзаводской площадки</t>
  </si>
  <si>
    <t xml:space="preserve">   Яч 24</t>
  </si>
  <si>
    <t xml:space="preserve">   Яч 27</t>
  </si>
  <si>
    <t>К П П - 1</t>
  </si>
  <si>
    <t xml:space="preserve">   Яч 19</t>
  </si>
  <si>
    <t xml:space="preserve">   Яч 10</t>
  </si>
  <si>
    <t xml:space="preserve">          Г П П - 1</t>
  </si>
  <si>
    <t xml:space="preserve">  Яч 20</t>
  </si>
  <si>
    <t xml:space="preserve">   Яч 36</t>
  </si>
  <si>
    <t xml:space="preserve">   Итого</t>
  </si>
  <si>
    <t xml:space="preserve">        </t>
  </si>
  <si>
    <t xml:space="preserve">  актив</t>
  </si>
  <si>
    <t xml:space="preserve">  реактив </t>
  </si>
  <si>
    <t xml:space="preserve">         Т Г - 1</t>
  </si>
  <si>
    <t xml:space="preserve">      Т Г - 2</t>
  </si>
  <si>
    <t xml:space="preserve">      Т Г - 3</t>
  </si>
  <si>
    <t xml:space="preserve">      Т Г - 4</t>
  </si>
  <si>
    <t xml:space="preserve">     Qквар</t>
  </si>
  <si>
    <t>показ.счетч</t>
  </si>
  <si>
    <t xml:space="preserve">  Фидер  связи  13 ( 7 )</t>
  </si>
  <si>
    <t xml:space="preserve">  Фидер  связи 36 ( 20 )</t>
  </si>
  <si>
    <t xml:space="preserve"> Фидер  связи 24 ( 46 )</t>
  </si>
  <si>
    <t xml:space="preserve"> Фидер  связи 51 ( 45 )</t>
  </si>
  <si>
    <t xml:space="preserve">  актив </t>
  </si>
  <si>
    <t xml:space="preserve">    </t>
  </si>
  <si>
    <t xml:space="preserve">    Sква</t>
  </si>
  <si>
    <t>ЗАМЕРЫ  ПОКАЗАНИЙ  СЧЕТЧИКОВ  ПО  ТЭЦ</t>
  </si>
  <si>
    <t xml:space="preserve">    Qквар</t>
  </si>
  <si>
    <t xml:space="preserve"> </t>
  </si>
  <si>
    <t>Ф№36  РЭС</t>
  </si>
  <si>
    <t>Рквт</t>
  </si>
  <si>
    <t>Кзу=</t>
  </si>
  <si>
    <t>Кзв=</t>
  </si>
  <si>
    <t xml:space="preserve">Дата:  </t>
  </si>
  <si>
    <t>Дата:</t>
  </si>
  <si>
    <t xml:space="preserve">Дата: </t>
  </si>
  <si>
    <t>P</t>
  </si>
  <si>
    <t>без субабонентов</t>
  </si>
  <si>
    <t>с субабонентами</t>
  </si>
  <si>
    <t>ЗАПИСЬ ПОКАЗАНИЙ ЭЛ.СЧЕТЧИКОВ ГПП-2 РУ-6КВ ПО ФИДЕРАМ СВЯЗИ С ГАЙСКОЙ ТЭЦ.</t>
  </si>
  <si>
    <t xml:space="preserve">                            Ф№ 7               </t>
  </si>
  <si>
    <t xml:space="preserve">                           Ф№ 20</t>
  </si>
  <si>
    <t xml:space="preserve">                             Ф№ 45 </t>
  </si>
  <si>
    <t xml:space="preserve">                           Ф№ 46</t>
  </si>
  <si>
    <t xml:space="preserve">           выдача</t>
  </si>
  <si>
    <t xml:space="preserve">       потребление</t>
  </si>
  <si>
    <t>Рквт(Птр)</t>
  </si>
  <si>
    <r>
      <t xml:space="preserve">   </t>
    </r>
    <r>
      <rPr>
        <b/>
        <sz val="10"/>
        <rFont val="Arial Cyr"/>
        <family val="2"/>
      </rPr>
      <t>Ф№6</t>
    </r>
    <r>
      <rPr>
        <sz val="10"/>
        <rFont val="Arial Cyr"/>
        <family val="0"/>
      </rPr>
      <t xml:space="preserve">      (тр-р№2)      ГПП-1</t>
    </r>
  </si>
  <si>
    <r>
      <t xml:space="preserve">   </t>
    </r>
    <r>
      <rPr>
        <b/>
        <sz val="10"/>
        <rFont val="Arial Cyr"/>
        <family val="2"/>
      </rPr>
      <t>Ф№8</t>
    </r>
    <r>
      <rPr>
        <sz val="10"/>
        <rFont val="Arial Cyr"/>
        <family val="0"/>
      </rPr>
      <t xml:space="preserve">      (тр-р№1)      ГПП-1</t>
    </r>
  </si>
  <si>
    <t>Qквар(Птр)</t>
  </si>
  <si>
    <t>Рквт(Выд)</t>
  </si>
  <si>
    <t>Qквар(Выд)</t>
  </si>
  <si>
    <r>
      <t xml:space="preserve"> </t>
    </r>
    <r>
      <rPr>
        <b/>
        <sz val="10"/>
        <rFont val="Arial Cyr"/>
        <family val="2"/>
      </rPr>
      <t>Ф№7</t>
    </r>
    <r>
      <rPr>
        <sz val="10"/>
        <rFont val="Arial Cyr"/>
        <family val="0"/>
      </rPr>
      <t xml:space="preserve">                (тр-р№1)</t>
    </r>
  </si>
  <si>
    <t xml:space="preserve"> (тр-р№1)</t>
  </si>
  <si>
    <r>
      <t xml:space="preserve"> </t>
    </r>
    <r>
      <rPr>
        <b/>
        <sz val="10"/>
        <rFont val="Arial Cyr"/>
        <family val="2"/>
      </rPr>
      <t>Ф№9</t>
    </r>
  </si>
  <si>
    <t>(тр-р№2)</t>
  </si>
  <si>
    <t>Сторонние потребители</t>
  </si>
  <si>
    <t>Г П П - 2</t>
  </si>
  <si>
    <t>34-38</t>
  </si>
  <si>
    <t>36+39</t>
  </si>
  <si>
    <t>38+40</t>
  </si>
  <si>
    <t xml:space="preserve"> - СН</t>
  </si>
  <si>
    <t>ГПП-2</t>
  </si>
  <si>
    <t>Т Э Ц</t>
  </si>
  <si>
    <t>ТГ 1 - 4</t>
  </si>
  <si>
    <t>На шины</t>
  </si>
  <si>
    <t>Суб.</t>
  </si>
  <si>
    <t>Из</t>
  </si>
  <si>
    <t>5-4</t>
  </si>
  <si>
    <t>без суб.+ТЭЦ</t>
  </si>
  <si>
    <t>6+3</t>
  </si>
  <si>
    <t>Выработано</t>
  </si>
  <si>
    <t>Из системы</t>
  </si>
  <si>
    <t>+ суб.</t>
  </si>
  <si>
    <t>+ ТЭЦ</t>
  </si>
  <si>
    <t>3+5</t>
  </si>
  <si>
    <t>Радиаторная</t>
  </si>
  <si>
    <t>Ириклинская ГЭС</t>
  </si>
  <si>
    <r>
      <t xml:space="preserve"> </t>
    </r>
    <r>
      <rPr>
        <b/>
        <sz val="10"/>
        <rFont val="Arial Cyr"/>
        <family val="2"/>
      </rPr>
      <t>Ф№4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</si>
  <si>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Ф№2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</si>
  <si>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Ф№1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</si>
  <si>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Ф№13</t>
    </r>
    <r>
      <rPr>
        <sz val="10"/>
        <rFont val="Arial Cyr"/>
        <family val="0"/>
      </rPr>
      <t xml:space="preserve">               </t>
    </r>
  </si>
  <si>
    <t>Орская ТЭЦ-1</t>
  </si>
  <si>
    <r>
      <t xml:space="preserve"> </t>
    </r>
    <r>
      <rPr>
        <b/>
        <sz val="10"/>
        <rFont val="Arial Cyr"/>
        <family val="2"/>
      </rPr>
      <t>Ф№10</t>
    </r>
    <r>
      <rPr>
        <sz val="10"/>
        <rFont val="Arial Cyr"/>
        <family val="0"/>
      </rPr>
      <t xml:space="preserve">               </t>
    </r>
  </si>
  <si>
    <t>Гайская</t>
  </si>
  <si>
    <t>суб.</t>
  </si>
  <si>
    <t>сн ТЭЦ</t>
  </si>
  <si>
    <t>из системы</t>
  </si>
  <si>
    <t xml:space="preserve">Дата:   </t>
  </si>
  <si>
    <t xml:space="preserve">   Яч 14</t>
  </si>
  <si>
    <t>Ф№25 ЦРП-2</t>
  </si>
  <si>
    <t>ПНС-1</t>
  </si>
  <si>
    <t>ГПП-4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</si>
</sst>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32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9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/>
    </xf>
    <xf numFmtId="14" fontId="4" fillId="0" borderId="0" xfId="0" applyNumberFormat="1" applyFont="1" applyAlignment="1">
      <alignment/>
    </xf>
    <xf numFmtId="0" fontId="0" fillId="22" borderId="14" xfId="0" applyFill="1" applyBorder="1" applyAlignment="1">
      <alignment/>
    </xf>
    <xf numFmtId="0" fontId="0" fillId="22" borderId="10" xfId="0" applyFill="1" applyBorder="1" applyAlignment="1">
      <alignment/>
    </xf>
    <xf numFmtId="49" fontId="0" fillId="22" borderId="10" xfId="0" applyNumberFormat="1" applyFill="1" applyBorder="1" applyAlignment="1">
      <alignment horizontal="right"/>
    </xf>
    <xf numFmtId="0" fontId="0" fillId="22" borderId="13" xfId="0" applyFill="1" applyBorder="1" applyAlignment="1">
      <alignment/>
    </xf>
    <xf numFmtId="0" fontId="0" fillId="22" borderId="12" xfId="0" applyFill="1" applyBorder="1" applyAlignment="1">
      <alignment/>
    </xf>
    <xf numFmtId="0" fontId="1" fillId="0" borderId="13" xfId="0" applyFont="1" applyBorder="1" applyAlignment="1">
      <alignment/>
    </xf>
    <xf numFmtId="0" fontId="0" fillId="20" borderId="12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11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7" fillId="22" borderId="23" xfId="0" applyFont="1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6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0" fontId="7" fillId="22" borderId="26" xfId="0" applyFont="1" applyFill="1" applyBorder="1" applyAlignment="1">
      <alignment/>
    </xf>
    <xf numFmtId="0" fontId="7" fillId="22" borderId="27" xfId="0" applyFont="1" applyFill="1" applyBorder="1" applyAlignment="1">
      <alignment horizontal="center"/>
    </xf>
    <xf numFmtId="0" fontId="7" fillId="22" borderId="28" xfId="0" applyFont="1" applyFill="1" applyBorder="1" applyAlignment="1">
      <alignment/>
    </xf>
    <xf numFmtId="0" fontId="7" fillId="22" borderId="29" xfId="0" applyFont="1" applyFill="1" applyBorder="1" applyAlignment="1">
      <alignment horizontal="center"/>
    </xf>
    <xf numFmtId="0" fontId="7" fillId="22" borderId="30" xfId="0" applyFont="1" applyFill="1" applyBorder="1" applyAlignment="1">
      <alignment horizontal="center"/>
    </xf>
    <xf numFmtId="0" fontId="0" fillId="22" borderId="31" xfId="0" applyFill="1" applyBorder="1" applyAlignment="1">
      <alignment horizontal="center"/>
    </xf>
    <xf numFmtId="1" fontId="0" fillId="22" borderId="32" xfId="0" applyNumberFormat="1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0" fillId="0" borderId="34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0" fontId="7" fillId="22" borderId="13" xfId="0" applyFont="1" applyFill="1" applyBorder="1" applyAlignment="1">
      <alignment horizontal="center"/>
    </xf>
    <xf numFmtId="0" fontId="7" fillId="22" borderId="15" xfId="0" applyFont="1" applyFill="1" applyBorder="1" applyAlignment="1">
      <alignment horizontal="center"/>
    </xf>
    <xf numFmtId="1" fontId="0" fillId="22" borderId="34" xfId="0" applyNumberForma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8" fillId="22" borderId="12" xfId="0" applyFont="1" applyFill="1" applyBorder="1" applyAlignment="1">
      <alignment horizontal="center"/>
    </xf>
    <xf numFmtId="0" fontId="7" fillId="22" borderId="41" xfId="0" applyFont="1" applyFill="1" applyBorder="1" applyAlignment="1">
      <alignment horizontal="center"/>
    </xf>
    <xf numFmtId="0" fontId="7" fillId="22" borderId="42" xfId="0" applyFont="1" applyFill="1" applyBorder="1" applyAlignment="1">
      <alignment horizontal="center"/>
    </xf>
    <xf numFmtId="0" fontId="7" fillId="22" borderId="43" xfId="0" applyFont="1" applyFill="1" applyBorder="1" applyAlignment="1">
      <alignment horizontal="center"/>
    </xf>
    <xf numFmtId="0" fontId="7" fillId="22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0" fillId="0" borderId="5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7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0" fillId="22" borderId="11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20" borderId="17" xfId="0" applyFill="1" applyBorder="1" applyAlignment="1">
      <alignment/>
    </xf>
    <xf numFmtId="0" fontId="0" fillId="20" borderId="19" xfId="0" applyFill="1" applyBorder="1" applyAlignment="1">
      <alignment/>
    </xf>
    <xf numFmtId="0" fontId="1" fillId="20" borderId="19" xfId="0" applyFont="1" applyFill="1" applyBorder="1" applyAlignment="1">
      <alignment/>
    </xf>
    <xf numFmtId="0" fontId="0" fillId="20" borderId="2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7" xfId="0" applyBorder="1" applyAlignment="1">
      <alignment/>
    </xf>
    <xf numFmtId="0" fontId="8" fillId="22" borderId="1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32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0" fontId="0" fillId="22" borderId="10" xfId="0" applyNumberFormat="1" applyFill="1" applyBorder="1" applyAlignment="1">
      <alignment/>
    </xf>
    <xf numFmtId="0" fontId="0" fillId="22" borderId="13" xfId="0" applyNumberFormat="1" applyFill="1" applyBorder="1" applyAlignment="1">
      <alignment/>
    </xf>
    <xf numFmtId="0" fontId="0" fillId="22" borderId="14" xfId="0" applyNumberFormat="1" applyFill="1" applyBorder="1" applyAlignment="1">
      <alignment/>
    </xf>
    <xf numFmtId="0" fontId="0" fillId="22" borderId="12" xfId="0" applyNumberFormat="1" applyFill="1" applyBorder="1" applyAlignment="1">
      <alignment/>
    </xf>
    <xf numFmtId="0" fontId="0" fillId="22" borderId="15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22" borderId="11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8" fillId="22" borderId="12" xfId="0" applyNumberFormat="1" applyFont="1" applyFill="1" applyBorder="1" applyAlignment="1">
      <alignment horizontal="center"/>
    </xf>
    <xf numFmtId="0" fontId="29" fillId="0" borderId="37" xfId="0" applyFont="1" applyBorder="1" applyAlignment="1">
      <alignment/>
    </xf>
    <xf numFmtId="0" fontId="29" fillId="0" borderId="0" xfId="0" applyFont="1" applyBorder="1" applyAlignment="1">
      <alignment/>
    </xf>
    <xf numFmtId="0" fontId="29" fillId="24" borderId="0" xfId="0" applyFont="1" applyFill="1" applyBorder="1" applyAlignment="1">
      <alignment/>
    </xf>
    <xf numFmtId="0" fontId="29" fillId="0" borderId="3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37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" fontId="29" fillId="0" borderId="37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9" fillId="0" borderId="53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9" fillId="0" borderId="5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" fontId="29" fillId="0" borderId="53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9</xdr:row>
      <xdr:rowOff>0</xdr:rowOff>
    </xdr:from>
    <xdr:to>
      <xdr:col>10</xdr:col>
      <xdr:colOff>47625</xdr:colOff>
      <xdr:row>10</xdr:row>
      <xdr:rowOff>133350</xdr:rowOff>
    </xdr:to>
    <xdr:sp>
      <xdr:nvSpPr>
        <xdr:cNvPr id="1" name="Oval 1"/>
        <xdr:cNvSpPr>
          <a:spLocks/>
        </xdr:cNvSpPr>
      </xdr:nvSpPr>
      <xdr:spPr>
        <a:xfrm>
          <a:off x="9163050" y="1609725"/>
          <a:ext cx="4286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9</xdr:col>
      <xdr:colOff>800100</xdr:colOff>
      <xdr:row>16</xdr:row>
      <xdr:rowOff>66675</xdr:rowOff>
    </xdr:from>
    <xdr:to>
      <xdr:col>9</xdr:col>
      <xdr:colOff>800100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9372600" y="28098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628650</xdr:colOff>
      <xdr:row>20</xdr:row>
      <xdr:rowOff>9525</xdr:rowOff>
    </xdr:from>
    <xdr:to>
      <xdr:col>10</xdr:col>
      <xdr:colOff>0</xdr:colOff>
      <xdr:row>21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9201150" y="34004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152400</xdr:rowOff>
    </xdr:from>
    <xdr:to>
      <xdr:col>9</xdr:col>
      <xdr:colOff>847725</xdr:colOff>
      <xdr:row>22</xdr:row>
      <xdr:rowOff>123825</xdr:rowOff>
    </xdr:to>
    <xdr:sp>
      <xdr:nvSpPr>
        <xdr:cNvPr id="4" name="Oval 5"/>
        <xdr:cNvSpPr>
          <a:spLocks/>
        </xdr:cNvSpPr>
      </xdr:nvSpPr>
      <xdr:spPr>
        <a:xfrm>
          <a:off x="9086850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733425</xdr:colOff>
      <xdr:row>20</xdr:row>
      <xdr:rowOff>152400</xdr:rowOff>
    </xdr:from>
    <xdr:to>
      <xdr:col>10</xdr:col>
      <xdr:colOff>95250</xdr:colOff>
      <xdr:row>22</xdr:row>
      <xdr:rowOff>123825</xdr:rowOff>
    </xdr:to>
    <xdr:sp>
      <xdr:nvSpPr>
        <xdr:cNvPr id="5" name="Oval 6"/>
        <xdr:cNvSpPr>
          <a:spLocks/>
        </xdr:cNvSpPr>
      </xdr:nvSpPr>
      <xdr:spPr>
        <a:xfrm>
          <a:off x="9305925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24</xdr:row>
      <xdr:rowOff>152400</xdr:rowOff>
    </xdr:from>
    <xdr:to>
      <xdr:col>9</xdr:col>
      <xdr:colOff>666750</xdr:colOff>
      <xdr:row>28</xdr:row>
      <xdr:rowOff>19050</xdr:rowOff>
    </xdr:to>
    <xdr:sp>
      <xdr:nvSpPr>
        <xdr:cNvPr id="6" name="Line 9"/>
        <xdr:cNvSpPr>
          <a:spLocks/>
        </xdr:cNvSpPr>
      </xdr:nvSpPr>
      <xdr:spPr>
        <a:xfrm>
          <a:off x="9239250" y="41910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24</xdr:row>
      <xdr:rowOff>152400</xdr:rowOff>
    </xdr:from>
    <xdr:to>
      <xdr:col>10</xdr:col>
      <xdr:colOff>914400</xdr:colOff>
      <xdr:row>25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9010650" y="4191000"/>
          <a:ext cx="144780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342900</xdr:colOff>
      <xdr:row>16</xdr:row>
      <xdr:rowOff>28575</xdr:rowOff>
    </xdr:from>
    <xdr:to>
      <xdr:col>10</xdr:col>
      <xdr:colOff>257175</xdr:colOff>
      <xdr:row>16</xdr:row>
      <xdr:rowOff>57150</xdr:rowOff>
    </xdr:to>
    <xdr:sp>
      <xdr:nvSpPr>
        <xdr:cNvPr id="8" name="Rectangle 2"/>
        <xdr:cNvSpPr>
          <a:spLocks/>
        </xdr:cNvSpPr>
      </xdr:nvSpPr>
      <xdr:spPr>
        <a:xfrm>
          <a:off x="8915400" y="2771775"/>
          <a:ext cx="8858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800100</xdr:colOff>
      <xdr:row>10</xdr:row>
      <xdr:rowOff>114300</xdr:rowOff>
    </xdr:from>
    <xdr:to>
      <xdr:col>9</xdr:col>
      <xdr:colOff>800100</xdr:colOff>
      <xdr:row>16</xdr:row>
      <xdr:rowOff>9525</xdr:rowOff>
    </xdr:to>
    <xdr:sp>
      <xdr:nvSpPr>
        <xdr:cNvPr id="9" name="Line 10"/>
        <xdr:cNvSpPr>
          <a:spLocks/>
        </xdr:cNvSpPr>
      </xdr:nvSpPr>
      <xdr:spPr>
        <a:xfrm>
          <a:off x="9372600" y="18859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914400</xdr:colOff>
      <xdr:row>22</xdr:row>
      <xdr:rowOff>123825</xdr:rowOff>
    </xdr:from>
    <xdr:to>
      <xdr:col>9</xdr:col>
      <xdr:colOff>914400</xdr:colOff>
      <xdr:row>24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9486900" y="3838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895350</xdr:colOff>
      <xdr:row>31</xdr:row>
      <xdr:rowOff>76200</xdr:rowOff>
    </xdr:from>
    <xdr:to>
      <xdr:col>10</xdr:col>
      <xdr:colOff>457200</xdr:colOff>
      <xdr:row>33</xdr:row>
      <xdr:rowOff>76200</xdr:rowOff>
    </xdr:to>
    <xdr:sp>
      <xdr:nvSpPr>
        <xdr:cNvPr id="11" name="Oval 12"/>
        <xdr:cNvSpPr>
          <a:spLocks/>
        </xdr:cNvSpPr>
      </xdr:nvSpPr>
      <xdr:spPr>
        <a:xfrm>
          <a:off x="9467850" y="5248275"/>
          <a:ext cx="5334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ТЭЦ</a:t>
          </a:r>
        </a:p>
      </xdr:txBody>
    </xdr:sp>
    <xdr:clientData/>
  </xdr:twoCellAnchor>
  <xdr:twoCellAnchor>
    <xdr:from>
      <xdr:col>10</xdr:col>
      <xdr:colOff>200025</xdr:colOff>
      <xdr:row>25</xdr:row>
      <xdr:rowOff>57150</xdr:rowOff>
    </xdr:from>
    <xdr:to>
      <xdr:col>10</xdr:col>
      <xdr:colOff>200025</xdr:colOff>
      <xdr:row>31</xdr:row>
      <xdr:rowOff>76200</xdr:rowOff>
    </xdr:to>
    <xdr:sp>
      <xdr:nvSpPr>
        <xdr:cNvPr id="12" name="Line 15"/>
        <xdr:cNvSpPr>
          <a:spLocks/>
        </xdr:cNvSpPr>
      </xdr:nvSpPr>
      <xdr:spPr>
        <a:xfrm flipV="1">
          <a:off x="9744075" y="42576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942975</xdr:colOff>
      <xdr:row>30</xdr:row>
      <xdr:rowOff>104775</xdr:rowOff>
    </xdr:from>
    <xdr:to>
      <xdr:col>10</xdr:col>
      <xdr:colOff>914400</xdr:colOff>
      <xdr:row>30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9515475" y="5114925"/>
          <a:ext cx="9429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695325</xdr:colOff>
      <xdr:row>30</xdr:row>
      <xdr:rowOff>133350</xdr:rowOff>
    </xdr:from>
    <xdr:to>
      <xdr:col>10</xdr:col>
      <xdr:colOff>695325</xdr:colOff>
      <xdr:row>34</xdr:row>
      <xdr:rowOff>9525</xdr:rowOff>
    </xdr:to>
    <xdr:sp>
      <xdr:nvSpPr>
        <xdr:cNvPr id="14" name="Line 16"/>
        <xdr:cNvSpPr>
          <a:spLocks/>
        </xdr:cNvSpPr>
      </xdr:nvSpPr>
      <xdr:spPr>
        <a:xfrm>
          <a:off x="10239375" y="5143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34"/>
  <sheetViews>
    <sheetView zoomScalePageLayoutView="0" workbookViewId="0" topLeftCell="A1">
      <selection activeCell="V38" sqref="V38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9.75390625" style="0" customWidth="1"/>
    <col min="4" max="4" width="10.75390625" style="0" customWidth="1"/>
    <col min="5" max="5" width="9.75390625" style="0" customWidth="1"/>
    <col min="6" max="6" width="10.75390625" style="0" customWidth="1"/>
    <col min="7" max="7" width="9.75390625" style="0" customWidth="1"/>
    <col min="8" max="8" width="10.75390625" style="0" customWidth="1"/>
    <col min="9" max="9" width="9.75390625" style="0" customWidth="1"/>
    <col min="10" max="10" width="10.75390625" style="0" customWidth="1"/>
    <col min="11" max="11" width="9.7539062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9.75390625" style="0" customWidth="1"/>
    <col min="16" max="16" width="10.75390625" style="0" customWidth="1"/>
    <col min="17" max="17" width="9.75390625" style="0" customWidth="1"/>
    <col min="18" max="18" width="10.75390625" style="0" customWidth="1"/>
    <col min="19" max="19" width="11.00390625" style="0" customWidth="1"/>
    <col min="20" max="20" width="10.75390625" style="0" customWidth="1"/>
    <col min="21" max="21" width="11.125" style="0" customWidth="1"/>
    <col min="22" max="22" width="10.75390625" style="0" customWidth="1"/>
    <col min="23" max="23" width="9.75390625" style="0" customWidth="1"/>
    <col min="24" max="24" width="10.75390625" style="0" customWidth="1"/>
    <col min="25" max="28" width="9.75390625" style="0" customWidth="1"/>
  </cols>
  <sheetData>
    <row r="1" spans="2:23" ht="12.75">
      <c r="B1" s="18" t="s">
        <v>67</v>
      </c>
      <c r="H1" s="2"/>
      <c r="W1" s="2"/>
    </row>
    <row r="2" spans="2:25" ht="12.75">
      <c r="B2" s="18" t="s">
        <v>74</v>
      </c>
      <c r="C2" s="31">
        <v>43271</v>
      </c>
      <c r="F2" s="2"/>
      <c r="G2" s="2"/>
      <c r="I2" s="2"/>
      <c r="T2" s="2"/>
      <c r="V2" s="2"/>
      <c r="X2" s="2"/>
      <c r="Y2" s="2"/>
    </row>
    <row r="3" spans="5:21" ht="13.5" thickBot="1">
      <c r="E3" s="2"/>
      <c r="U3" s="2"/>
    </row>
    <row r="4" spans="1:30" ht="13.5" thickBot="1">
      <c r="A4" s="15" t="s">
        <v>40</v>
      </c>
      <c r="B4" s="4" t="s">
        <v>51</v>
      </c>
      <c r="C4" s="8" t="s">
        <v>54</v>
      </c>
      <c r="D4" s="8"/>
      <c r="E4" s="3"/>
      <c r="F4" s="8" t="s">
        <v>51</v>
      </c>
      <c r="G4" s="8" t="s">
        <v>55</v>
      </c>
      <c r="H4" s="8"/>
      <c r="I4" s="3"/>
      <c r="J4" s="8" t="s">
        <v>51</v>
      </c>
      <c r="K4" s="8" t="s">
        <v>56</v>
      </c>
      <c r="L4" s="8"/>
      <c r="M4" s="3"/>
      <c r="N4" s="8" t="s">
        <v>51</v>
      </c>
      <c r="O4" s="8" t="s">
        <v>57</v>
      </c>
      <c r="P4" s="8"/>
      <c r="Q4" s="3"/>
      <c r="R4" s="4" t="s">
        <v>60</v>
      </c>
      <c r="S4" s="3"/>
      <c r="T4" s="4" t="s">
        <v>61</v>
      </c>
      <c r="U4" s="3"/>
      <c r="V4" s="4" t="s">
        <v>62</v>
      </c>
      <c r="W4" s="3"/>
      <c r="X4" s="4" t="s">
        <v>63</v>
      </c>
      <c r="Y4" s="8"/>
      <c r="Z4" s="131" t="s">
        <v>50</v>
      </c>
      <c r="AA4" s="132" t="s">
        <v>50</v>
      </c>
      <c r="AB4" s="132" t="s">
        <v>50</v>
      </c>
      <c r="AD4" s="2"/>
    </row>
    <row r="5" spans="1:30" ht="13.5" thickBot="1">
      <c r="A5" s="7"/>
      <c r="B5" s="2" t="s">
        <v>52</v>
      </c>
      <c r="C5" s="13">
        <v>9600</v>
      </c>
      <c r="D5" s="10" t="s">
        <v>53</v>
      </c>
      <c r="E5" s="12">
        <v>9600</v>
      </c>
      <c r="F5" s="4" t="s">
        <v>52</v>
      </c>
      <c r="G5" s="3">
        <v>9600</v>
      </c>
      <c r="H5" s="4" t="s">
        <v>53</v>
      </c>
      <c r="I5" s="3">
        <v>9600</v>
      </c>
      <c r="J5" s="8" t="s">
        <v>52</v>
      </c>
      <c r="K5" s="3">
        <v>9600</v>
      </c>
      <c r="L5" s="4" t="s">
        <v>53</v>
      </c>
      <c r="M5" s="3">
        <v>9600</v>
      </c>
      <c r="N5" s="8" t="s">
        <v>52</v>
      </c>
      <c r="O5" s="3">
        <v>9600</v>
      </c>
      <c r="P5" s="4" t="s">
        <v>53</v>
      </c>
      <c r="Q5" s="3">
        <v>9600</v>
      </c>
      <c r="R5" s="4" t="s">
        <v>64</v>
      </c>
      <c r="S5" s="8">
        <v>9600</v>
      </c>
      <c r="T5" s="4" t="s">
        <v>64</v>
      </c>
      <c r="U5" s="8">
        <v>9600</v>
      </c>
      <c r="V5" s="4" t="s">
        <v>64</v>
      </c>
      <c r="W5" s="3">
        <v>9600</v>
      </c>
      <c r="X5" s="4" t="s">
        <v>64</v>
      </c>
      <c r="Y5" s="8">
        <v>9600</v>
      </c>
      <c r="Z5" s="131" t="s">
        <v>9</v>
      </c>
      <c r="AA5" s="132" t="s">
        <v>5</v>
      </c>
      <c r="AB5" s="132" t="s">
        <v>66</v>
      </c>
      <c r="AD5" s="2"/>
    </row>
    <row r="6" spans="1:30" ht="13.5" thickBot="1">
      <c r="A6" s="10"/>
      <c r="B6" s="4" t="s">
        <v>59</v>
      </c>
      <c r="C6" s="3" t="s">
        <v>31</v>
      </c>
      <c r="D6" s="6" t="s">
        <v>59</v>
      </c>
      <c r="E6" s="3" t="s">
        <v>58</v>
      </c>
      <c r="F6" s="33">
        <v>84.66</v>
      </c>
      <c r="G6" s="1" t="s">
        <v>31</v>
      </c>
      <c r="H6" s="1" t="s">
        <v>59</v>
      </c>
      <c r="I6" s="1" t="s">
        <v>5</v>
      </c>
      <c r="J6" s="3" t="s">
        <v>59</v>
      </c>
      <c r="K6" s="1" t="s">
        <v>31</v>
      </c>
      <c r="L6" s="1" t="s">
        <v>59</v>
      </c>
      <c r="M6" s="1" t="s">
        <v>5</v>
      </c>
      <c r="N6" s="3" t="s">
        <v>59</v>
      </c>
      <c r="O6" s="1" t="s">
        <v>31</v>
      </c>
      <c r="P6" s="1" t="s">
        <v>59</v>
      </c>
      <c r="Q6" s="1" t="s">
        <v>68</v>
      </c>
      <c r="R6" s="1" t="s">
        <v>59</v>
      </c>
      <c r="S6" s="1" t="s">
        <v>31</v>
      </c>
      <c r="T6" s="6" t="s">
        <v>59</v>
      </c>
      <c r="U6" s="6" t="s">
        <v>31</v>
      </c>
      <c r="V6" s="1" t="s">
        <v>59</v>
      </c>
      <c r="W6" s="1" t="s">
        <v>31</v>
      </c>
      <c r="X6" s="1" t="s">
        <v>59</v>
      </c>
      <c r="Y6" s="4" t="s">
        <v>31</v>
      </c>
      <c r="Z6" s="131" t="s">
        <v>19</v>
      </c>
      <c r="AA6" s="132"/>
      <c r="AB6" s="132" t="s">
        <v>65</v>
      </c>
      <c r="AD6" s="2"/>
    </row>
    <row r="7" spans="1:30" ht="13.5" thickBot="1">
      <c r="A7" s="1">
        <v>0</v>
      </c>
      <c r="B7" s="32">
        <v>2.71</v>
      </c>
      <c r="C7" s="6"/>
      <c r="D7" s="33">
        <v>5.16</v>
      </c>
      <c r="E7" s="1"/>
      <c r="F7" s="33">
        <v>84.66</v>
      </c>
      <c r="G7" s="1"/>
      <c r="H7" s="33">
        <v>1.53</v>
      </c>
      <c r="I7" s="1"/>
      <c r="J7" s="33">
        <v>69.56</v>
      </c>
      <c r="K7" s="1"/>
      <c r="L7" s="33">
        <v>57.61</v>
      </c>
      <c r="M7" s="1"/>
      <c r="N7" s="33"/>
      <c r="O7" s="1"/>
      <c r="P7" s="33"/>
      <c r="Q7" s="1"/>
      <c r="R7" s="33">
        <v>4.88</v>
      </c>
      <c r="S7" s="1"/>
      <c r="T7" s="33">
        <v>0.35</v>
      </c>
      <c r="U7" s="1"/>
      <c r="V7" s="33">
        <v>0.91</v>
      </c>
      <c r="W7" s="1"/>
      <c r="X7" s="33"/>
      <c r="Y7" s="1"/>
      <c r="Z7" s="131"/>
      <c r="AA7" s="133"/>
      <c r="AB7" s="132"/>
      <c r="AD7" s="2"/>
    </row>
    <row r="8" spans="1:28" ht="13.5" thickBot="1">
      <c r="A8" s="1">
        <v>1</v>
      </c>
      <c r="B8" s="33">
        <v>3.11</v>
      </c>
      <c r="C8" s="1">
        <f>C5*(B8-B7)</f>
        <v>3839.999999999999</v>
      </c>
      <c r="D8" s="33">
        <v>5.39</v>
      </c>
      <c r="E8" s="1">
        <f>E5*(D8-D7)</f>
        <v>2207.9999999999955</v>
      </c>
      <c r="F8" s="33">
        <v>84.66</v>
      </c>
      <c r="G8" s="1">
        <f>G5*(F8-F7)</f>
        <v>0</v>
      </c>
      <c r="H8" s="33">
        <v>1.53</v>
      </c>
      <c r="I8" s="1">
        <f>I5*(H8-H7)</f>
        <v>0</v>
      </c>
      <c r="J8" s="33">
        <v>69.63</v>
      </c>
      <c r="K8" s="1">
        <f>K5*(J8-J7)</f>
        <v>671.9999999999345</v>
      </c>
      <c r="L8" s="33">
        <v>57.64</v>
      </c>
      <c r="M8" s="1">
        <f>M5*(L8-L7)</f>
        <v>288.0000000000109</v>
      </c>
      <c r="N8" s="33"/>
      <c r="O8" s="1">
        <f>O5*(N8-N7)</f>
        <v>0</v>
      </c>
      <c r="P8" s="33"/>
      <c r="Q8" s="1">
        <f>Q5*(P8-P7)</f>
        <v>0</v>
      </c>
      <c r="R8" s="33">
        <v>5.23</v>
      </c>
      <c r="S8" s="1">
        <f>S5*(R8-R7)</f>
        <v>3360.000000000005</v>
      </c>
      <c r="T8" s="33">
        <v>0.38</v>
      </c>
      <c r="U8" s="1">
        <f>U5*(T8-T7)</f>
        <v>288.0000000000002</v>
      </c>
      <c r="V8" s="33">
        <v>0.91</v>
      </c>
      <c r="W8" s="1">
        <f>W5*(V8-V7)</f>
        <v>0</v>
      </c>
      <c r="X8" s="33"/>
      <c r="Y8" s="1">
        <f>Y5*(X8-X7)</f>
        <v>0</v>
      </c>
      <c r="Z8" s="131">
        <f aca="true" t="shared" si="0" ref="Z8:Z33">C8+G8+K8+O8</f>
        <v>4511.999999999934</v>
      </c>
      <c r="AA8" s="133">
        <f aca="true" t="shared" si="1" ref="AA8:AA33">E8+I8+M8+Q8</f>
        <v>2496.0000000000064</v>
      </c>
      <c r="AB8" s="132">
        <f aca="true" t="shared" si="2" ref="AB8:AB23">SQRT(Z8^2+AA8^2)</f>
        <v>5156.370816766326</v>
      </c>
    </row>
    <row r="9" spans="1:28" ht="13.5" thickBot="1">
      <c r="A9" s="1">
        <v>2</v>
      </c>
      <c r="B9" s="33">
        <v>3.46</v>
      </c>
      <c r="C9" s="1">
        <f>C5*(B9-B8)</f>
        <v>3360.000000000001</v>
      </c>
      <c r="D9" s="33">
        <v>5.58</v>
      </c>
      <c r="E9" s="1">
        <f>E5*(D9-D8)</f>
        <v>1824.0000000000036</v>
      </c>
      <c r="F9" s="33">
        <v>84.66</v>
      </c>
      <c r="G9" s="1">
        <f>G5*(F9-F8)</f>
        <v>0</v>
      </c>
      <c r="H9" s="33">
        <v>1.53</v>
      </c>
      <c r="I9" s="1">
        <f>I5*(H9-H8)</f>
        <v>0</v>
      </c>
      <c r="J9" s="33">
        <v>69.68</v>
      </c>
      <c r="K9" s="1">
        <f>K5*(J9-J8)</f>
        <v>480.00000000010914</v>
      </c>
      <c r="L9" s="33">
        <v>57.67</v>
      </c>
      <c r="M9" s="1">
        <f>M5*(L9-L8)</f>
        <v>288.0000000000109</v>
      </c>
      <c r="N9" s="33"/>
      <c r="O9" s="1">
        <f>O5*(N9-N8)</f>
        <v>0</v>
      </c>
      <c r="P9" s="33"/>
      <c r="Q9" s="1">
        <f>Q5*(P9-P8)</f>
        <v>0</v>
      </c>
      <c r="R9" s="33">
        <v>5.53</v>
      </c>
      <c r="S9" s="1">
        <f>S5*(R9-R8)</f>
        <v>2879.999999999998</v>
      </c>
      <c r="T9" s="33">
        <v>0.39</v>
      </c>
      <c r="U9" s="1">
        <f>U5*(T9-T8)</f>
        <v>96.00000000000009</v>
      </c>
      <c r="V9" s="33">
        <v>0.91</v>
      </c>
      <c r="W9" s="1">
        <f>W5*(V9-V8)</f>
        <v>0</v>
      </c>
      <c r="X9" s="33"/>
      <c r="Y9" s="1">
        <f>Y5*(X9-X8)</f>
        <v>0</v>
      </c>
      <c r="Z9" s="131">
        <f t="shared" si="0"/>
        <v>3840.00000000011</v>
      </c>
      <c r="AA9" s="133">
        <f t="shared" si="1"/>
        <v>2112.0000000000146</v>
      </c>
      <c r="AB9" s="132">
        <f t="shared" si="2"/>
        <v>4382.481488837221</v>
      </c>
    </row>
    <row r="10" spans="1:29" ht="13.5" thickBot="1">
      <c r="A10" s="1">
        <v>3</v>
      </c>
      <c r="B10" s="33">
        <v>3.88</v>
      </c>
      <c r="C10" s="1">
        <f>C5*(B10-B9)</f>
        <v>4031.999999999999</v>
      </c>
      <c r="D10" s="33">
        <v>5.78</v>
      </c>
      <c r="E10" s="1">
        <f>E5*(D10-D9)</f>
        <v>1920.0000000000018</v>
      </c>
      <c r="F10" s="33">
        <v>84.66</v>
      </c>
      <c r="G10" s="1">
        <f>G5*(F10-F9)</f>
        <v>0</v>
      </c>
      <c r="H10" s="33">
        <v>1.53</v>
      </c>
      <c r="I10" s="1">
        <f>I5*(H10-H9)</f>
        <v>0</v>
      </c>
      <c r="J10" s="33">
        <v>69.74</v>
      </c>
      <c r="K10" s="1">
        <f>K5*(J10-J9)</f>
        <v>575.9999999998854</v>
      </c>
      <c r="L10" s="33">
        <v>57.7</v>
      </c>
      <c r="M10" s="1">
        <f>M5*(L10-L9)</f>
        <v>288.0000000000109</v>
      </c>
      <c r="N10" s="33"/>
      <c r="O10" s="1">
        <f>O5*(N10-N9)</f>
        <v>0</v>
      </c>
      <c r="P10" s="33"/>
      <c r="Q10" s="1">
        <f>Q5*(P10-P9)</f>
        <v>0</v>
      </c>
      <c r="R10" s="33">
        <v>5.9</v>
      </c>
      <c r="S10" s="1">
        <f>S5*(R10-R9)</f>
        <v>3552.000000000001</v>
      </c>
      <c r="T10" s="33">
        <v>0.41</v>
      </c>
      <c r="U10" s="1">
        <f>U5*(T10-T9)</f>
        <v>191.99999999999963</v>
      </c>
      <c r="V10" s="33">
        <v>0.91</v>
      </c>
      <c r="W10" s="1">
        <f>W5*(V10-V9)</f>
        <v>0</v>
      </c>
      <c r="X10" s="33"/>
      <c r="Y10" s="1">
        <f>Y5*(X10-X9)</f>
        <v>0</v>
      </c>
      <c r="Z10" s="131">
        <f t="shared" si="0"/>
        <v>4607.9999999998845</v>
      </c>
      <c r="AA10" s="133">
        <f t="shared" si="1"/>
        <v>2208.0000000000127</v>
      </c>
      <c r="AB10" s="132">
        <f t="shared" si="2"/>
        <v>5109.689618753667</v>
      </c>
      <c r="AC10" s="2"/>
    </row>
    <row r="11" spans="1:28" ht="13.5" thickBot="1">
      <c r="A11" s="1">
        <v>4</v>
      </c>
      <c r="B11" s="33">
        <v>4.27</v>
      </c>
      <c r="C11" s="1">
        <f>C5*(B11-B10)</f>
        <v>3743.999999999997</v>
      </c>
      <c r="D11" s="33">
        <v>5.96</v>
      </c>
      <c r="E11" s="1">
        <f>E5*(D11-D10)</f>
        <v>1727.9999999999973</v>
      </c>
      <c r="F11" s="33">
        <v>84.66</v>
      </c>
      <c r="G11" s="1">
        <f>G5*(F11-F10)</f>
        <v>0</v>
      </c>
      <c r="H11" s="33">
        <v>1.53</v>
      </c>
      <c r="I11" s="1">
        <f>I5*(H11-H10)</f>
        <v>0</v>
      </c>
      <c r="J11" s="33">
        <v>69.79</v>
      </c>
      <c r="K11" s="1">
        <f>K5*(J11-J10)</f>
        <v>480.00000000010914</v>
      </c>
      <c r="L11" s="33">
        <v>57.73</v>
      </c>
      <c r="M11" s="1">
        <f>M5*(L11-L10)</f>
        <v>287.9999999999427</v>
      </c>
      <c r="N11" s="33"/>
      <c r="O11" s="1">
        <f>O5*(N11-N10)</f>
        <v>0</v>
      </c>
      <c r="P11" s="33"/>
      <c r="Q11" s="1">
        <f>Q5*(P11-P10)</f>
        <v>0</v>
      </c>
      <c r="R11" s="33">
        <v>6.25</v>
      </c>
      <c r="S11" s="1">
        <f>S5*(R11-R10)</f>
        <v>3359.9999999999964</v>
      </c>
      <c r="T11" s="33">
        <v>0.42</v>
      </c>
      <c r="U11" s="1">
        <f>U5*(T11-T10)</f>
        <v>96.00000000000009</v>
      </c>
      <c r="V11" s="33">
        <v>0.91</v>
      </c>
      <c r="W11" s="1">
        <f>W5*(V11-V10)</f>
        <v>0</v>
      </c>
      <c r="X11" s="33"/>
      <c r="Y11" s="1">
        <f>Y5*(X11-X10)</f>
        <v>0</v>
      </c>
      <c r="Z11" s="131">
        <f t="shared" si="0"/>
        <v>4224.0000000001055</v>
      </c>
      <c r="AA11" s="133">
        <f t="shared" si="1"/>
        <v>2015.99999999994</v>
      </c>
      <c r="AB11" s="132">
        <f t="shared" si="2"/>
        <v>4680.430749407649</v>
      </c>
    </row>
    <row r="12" spans="1:28" ht="13.5" thickBot="1">
      <c r="A12" s="1">
        <v>5</v>
      </c>
      <c r="B12" s="33">
        <v>4.72</v>
      </c>
      <c r="C12" s="1">
        <f>C5*(B12-B11)</f>
        <v>4320.000000000002</v>
      </c>
      <c r="D12" s="33">
        <v>6.17</v>
      </c>
      <c r="E12" s="1">
        <f>E5*(D12-D11)</f>
        <v>2015.9999999999995</v>
      </c>
      <c r="F12" s="33">
        <v>84.66</v>
      </c>
      <c r="G12" s="1">
        <f>G5*(F12-F11)</f>
        <v>0</v>
      </c>
      <c r="H12" s="33">
        <v>1.53</v>
      </c>
      <c r="I12" s="1">
        <f>I5*(H12-H11)</f>
        <v>0</v>
      </c>
      <c r="J12" s="33">
        <v>69.85</v>
      </c>
      <c r="K12" s="1">
        <f>K5*(J12-J11)</f>
        <v>575.9999999998854</v>
      </c>
      <c r="L12" s="33">
        <v>57.76</v>
      </c>
      <c r="M12" s="1">
        <f>M5*(L12-L11)</f>
        <v>288.0000000000109</v>
      </c>
      <c r="N12" s="33"/>
      <c r="O12" s="1">
        <f>O5*(N12-N11)</f>
        <v>0</v>
      </c>
      <c r="P12" s="33"/>
      <c r="Q12" s="1">
        <f>Q5*(P12-P11)</f>
        <v>0</v>
      </c>
      <c r="R12" s="33">
        <v>6.65</v>
      </c>
      <c r="S12" s="1">
        <f>S5*(R12-R11)</f>
        <v>3840.0000000000036</v>
      </c>
      <c r="T12" s="33">
        <v>0.44</v>
      </c>
      <c r="U12" s="1">
        <f>U5*(T12-T11)</f>
        <v>192.00000000000017</v>
      </c>
      <c r="V12" s="33">
        <v>0.91</v>
      </c>
      <c r="W12" s="1">
        <f>W5*(V12-V11)</f>
        <v>0</v>
      </c>
      <c r="X12" s="33"/>
      <c r="Y12" s="1">
        <f>Y5*(X12-X11)</f>
        <v>0</v>
      </c>
      <c r="Z12" s="131">
        <f t="shared" si="0"/>
        <v>4895.999999999887</v>
      </c>
      <c r="AA12" s="133">
        <f t="shared" si="1"/>
        <v>2304.0000000000105</v>
      </c>
      <c r="AB12" s="132">
        <f t="shared" si="2"/>
        <v>5411.0287376800125</v>
      </c>
    </row>
    <row r="13" spans="1:28" ht="13.5" thickBot="1">
      <c r="A13" s="1">
        <v>6</v>
      </c>
      <c r="B13" s="33">
        <v>5.15</v>
      </c>
      <c r="C13" s="1">
        <f>C5*(B13-B12)</f>
        <v>4128.0000000000055</v>
      </c>
      <c r="D13" s="33">
        <v>6.37</v>
      </c>
      <c r="E13" s="1">
        <f>E5*(D13-D12)</f>
        <v>1920.0000000000018</v>
      </c>
      <c r="F13" s="33">
        <v>84.66</v>
      </c>
      <c r="G13" s="1">
        <f>G5*(F13-F12)</f>
        <v>0</v>
      </c>
      <c r="H13" s="33">
        <v>1.53</v>
      </c>
      <c r="I13" s="1">
        <f>I5*(H13-H12)</f>
        <v>0</v>
      </c>
      <c r="J13" s="33">
        <v>69.91</v>
      </c>
      <c r="K13" s="1">
        <f>K5*(J13-J12)</f>
        <v>576.0000000000218</v>
      </c>
      <c r="L13" s="33">
        <v>57.79</v>
      </c>
      <c r="M13" s="1">
        <f>M5*(L13-L12)</f>
        <v>288.0000000000109</v>
      </c>
      <c r="N13" s="33"/>
      <c r="O13" s="1">
        <f>O5*(N13-N12)</f>
        <v>0</v>
      </c>
      <c r="P13" s="33"/>
      <c r="Q13" s="1">
        <f>Q5*(P13-P12)</f>
        <v>0</v>
      </c>
      <c r="R13" s="33">
        <v>7.02</v>
      </c>
      <c r="S13" s="1">
        <f>S5*(R13-R12)</f>
        <v>3551.9999999999927</v>
      </c>
      <c r="T13" s="33">
        <v>0.45</v>
      </c>
      <c r="U13" s="1">
        <f>U5*(T13-T12)</f>
        <v>96.00000000000009</v>
      </c>
      <c r="V13" s="33">
        <v>0.91</v>
      </c>
      <c r="W13" s="1">
        <f>W5*(V13-V12)</f>
        <v>0</v>
      </c>
      <c r="X13" s="33"/>
      <c r="Y13" s="1">
        <f>Y5*(X13-X12)</f>
        <v>0</v>
      </c>
      <c r="Z13" s="131">
        <f t="shared" si="0"/>
        <v>4704.000000000027</v>
      </c>
      <c r="AA13" s="133">
        <f t="shared" si="1"/>
        <v>2208.0000000000127</v>
      </c>
      <c r="AB13" s="132">
        <f t="shared" si="2"/>
        <v>5196.429543446184</v>
      </c>
    </row>
    <row r="14" spans="1:28" ht="13.5" thickBot="1">
      <c r="A14" s="1">
        <v>7</v>
      </c>
      <c r="B14" s="33">
        <v>5.56</v>
      </c>
      <c r="C14" s="1">
        <f>C5*(B14-B13)</f>
        <v>3935.9999999999927</v>
      </c>
      <c r="D14" s="33">
        <v>6.56</v>
      </c>
      <c r="E14" s="1">
        <f>E5*(D14-D13)</f>
        <v>1823.9999999999952</v>
      </c>
      <c r="F14" s="33">
        <v>84.66</v>
      </c>
      <c r="G14" s="1">
        <f>G5*(F14-F13)</f>
        <v>0</v>
      </c>
      <c r="H14" s="33">
        <v>1.53</v>
      </c>
      <c r="I14" s="1">
        <f>I5*(H14-H13)</f>
        <v>0</v>
      </c>
      <c r="J14" s="33">
        <v>69.96</v>
      </c>
      <c r="K14" s="1">
        <f>K5*(J14-J13)</f>
        <v>479.9999999999727</v>
      </c>
      <c r="L14" s="33">
        <v>57.82</v>
      </c>
      <c r="M14" s="1">
        <f>M5*(L14-L13)</f>
        <v>288.0000000000109</v>
      </c>
      <c r="N14" s="33"/>
      <c r="O14" s="1">
        <f>O5*(N14-N13)</f>
        <v>0</v>
      </c>
      <c r="P14" s="33"/>
      <c r="Q14" s="1">
        <f>Q5*(P14-P13)</f>
        <v>0</v>
      </c>
      <c r="R14" s="33">
        <v>7.39</v>
      </c>
      <c r="S14" s="1">
        <f>S5*(R14-R13)</f>
        <v>3552.000000000001</v>
      </c>
      <c r="T14" s="33">
        <v>0.47</v>
      </c>
      <c r="U14" s="1">
        <f>U5*(T14-T13)</f>
        <v>191.99999999999963</v>
      </c>
      <c r="V14" s="33">
        <v>0.91</v>
      </c>
      <c r="W14" s="1">
        <f>W5*(V14-V13)</f>
        <v>0</v>
      </c>
      <c r="X14" s="33"/>
      <c r="Y14" s="1">
        <f>Y5*(X14-X13)</f>
        <v>0</v>
      </c>
      <c r="Z14" s="131">
        <f t="shared" si="0"/>
        <v>4415.999999999965</v>
      </c>
      <c r="AA14" s="133">
        <f t="shared" si="1"/>
        <v>2112.0000000000064</v>
      </c>
      <c r="AB14" s="132">
        <f t="shared" si="2"/>
        <v>4895.058733049045</v>
      </c>
    </row>
    <row r="15" spans="1:28" ht="13.5" thickBot="1">
      <c r="A15" s="1">
        <v>8</v>
      </c>
      <c r="B15" s="33">
        <v>6.02</v>
      </c>
      <c r="C15" s="1">
        <f>C5*(B15-B14)</f>
        <v>4416</v>
      </c>
      <c r="D15" s="33">
        <v>6.8</v>
      </c>
      <c r="E15" s="1">
        <f>E5*(D15-D14)</f>
        <v>2304.000000000002</v>
      </c>
      <c r="F15" s="33">
        <v>84.66</v>
      </c>
      <c r="G15" s="1">
        <f>G5*(F15-F14)</f>
        <v>0</v>
      </c>
      <c r="H15" s="33">
        <v>1.53</v>
      </c>
      <c r="I15" s="1">
        <f>I5*(H15-H14)</f>
        <v>0</v>
      </c>
      <c r="J15" s="33">
        <v>70.03</v>
      </c>
      <c r="K15" s="1">
        <f>K5*(J15-J14)</f>
        <v>672.0000000000709</v>
      </c>
      <c r="L15" s="33">
        <v>57.85</v>
      </c>
      <c r="M15" s="1">
        <f>M5*(L15-L14)</f>
        <v>288.0000000000109</v>
      </c>
      <c r="N15" s="33"/>
      <c r="O15" s="1">
        <f>O5*(N15-N14)</f>
        <v>0</v>
      </c>
      <c r="P15" s="33"/>
      <c r="Q15" s="1">
        <f>Q5*(P15-P14)</f>
        <v>0</v>
      </c>
      <c r="R15" s="33">
        <v>7.79</v>
      </c>
      <c r="S15" s="1">
        <f>S5*(R15-R14)</f>
        <v>3840.0000000000036</v>
      </c>
      <c r="T15" s="33">
        <v>0.49</v>
      </c>
      <c r="U15" s="1">
        <f>U5*(T15-T14)</f>
        <v>192.00000000000017</v>
      </c>
      <c r="V15" s="33">
        <v>0.91</v>
      </c>
      <c r="W15" s="1">
        <f>W5*(V15-V14)</f>
        <v>0</v>
      </c>
      <c r="X15" s="33"/>
      <c r="Y15" s="1">
        <f>Y5*(X15-X14)</f>
        <v>0</v>
      </c>
      <c r="Z15" s="131">
        <f t="shared" si="0"/>
        <v>5088.000000000071</v>
      </c>
      <c r="AA15" s="133">
        <f t="shared" si="1"/>
        <v>2592.0000000000127</v>
      </c>
      <c r="AB15" s="132">
        <f t="shared" si="2"/>
        <v>5710.1845854578805</v>
      </c>
    </row>
    <row r="16" spans="1:28" ht="13.5" thickBot="1">
      <c r="A16" s="1">
        <v>9</v>
      </c>
      <c r="B16" s="33">
        <v>6.37</v>
      </c>
      <c r="C16" s="1">
        <f>C5*(B16-B15)</f>
        <v>3360.000000000005</v>
      </c>
      <c r="D16" s="33">
        <v>7</v>
      </c>
      <c r="E16" s="1">
        <f>E5*(D16-D15)</f>
        <v>1920.0000000000018</v>
      </c>
      <c r="F16" s="33">
        <v>84.66</v>
      </c>
      <c r="G16" s="1">
        <f>G5*(F16-F15)</f>
        <v>0</v>
      </c>
      <c r="H16" s="33">
        <v>1.53</v>
      </c>
      <c r="I16" s="1">
        <f>I5*(H16-H15)</f>
        <v>0</v>
      </c>
      <c r="J16" s="33">
        <v>70.08</v>
      </c>
      <c r="K16" s="1">
        <f>K5*(J16-J15)</f>
        <v>479.9999999999727</v>
      </c>
      <c r="L16" s="33">
        <v>57.88</v>
      </c>
      <c r="M16" s="1">
        <f>M5*(L16-L15)</f>
        <v>288.0000000000109</v>
      </c>
      <c r="N16" s="33"/>
      <c r="O16" s="1">
        <f>O5*(N16-N15)</f>
        <v>0</v>
      </c>
      <c r="P16" s="33"/>
      <c r="Q16" s="1">
        <f>Q5*(P16-P15)</f>
        <v>0</v>
      </c>
      <c r="R16" s="33">
        <v>8.1</v>
      </c>
      <c r="S16" s="1">
        <f>S5*(R16-R15)</f>
        <v>2975.9999999999964</v>
      </c>
      <c r="T16" s="33">
        <v>0.5</v>
      </c>
      <c r="U16" s="1">
        <f>U5*(T16-T15)</f>
        <v>96.00000000000009</v>
      </c>
      <c r="V16" s="33">
        <v>0.91</v>
      </c>
      <c r="W16" s="1">
        <f>W5*(V16-V15)</f>
        <v>0</v>
      </c>
      <c r="X16" s="33"/>
      <c r="Y16" s="1">
        <f>Y5*(X16-X15)</f>
        <v>0</v>
      </c>
      <c r="Z16" s="131">
        <f t="shared" si="0"/>
        <v>3839.9999999999777</v>
      </c>
      <c r="AA16" s="133">
        <f t="shared" si="1"/>
        <v>2208.0000000000127</v>
      </c>
      <c r="AB16" s="132">
        <f t="shared" si="2"/>
        <v>4429.544446102769</v>
      </c>
    </row>
    <row r="17" spans="1:28" ht="13.5" thickBot="1">
      <c r="A17" s="1">
        <v>10</v>
      </c>
      <c r="B17" s="33">
        <v>6.71</v>
      </c>
      <c r="C17" s="1">
        <f>C5*(B17-B16)</f>
        <v>3263.9999999999986</v>
      </c>
      <c r="D17" s="33">
        <v>7.19</v>
      </c>
      <c r="E17" s="1">
        <f>E5*(D17-D16)</f>
        <v>1824.0000000000036</v>
      </c>
      <c r="F17" s="33">
        <v>84.66</v>
      </c>
      <c r="G17" s="1">
        <f>G5*(F17-F16)</f>
        <v>0</v>
      </c>
      <c r="H17" s="33">
        <v>1.53</v>
      </c>
      <c r="I17" s="1">
        <f>I5*(H17-H16)</f>
        <v>0</v>
      </c>
      <c r="J17" s="33">
        <v>70.13</v>
      </c>
      <c r="K17" s="1">
        <f>K5*(J17-J16)</f>
        <v>479.9999999999727</v>
      </c>
      <c r="L17" s="33">
        <v>57.91</v>
      </c>
      <c r="M17" s="1">
        <f>M5*(L17-L16)</f>
        <v>287.9999999999427</v>
      </c>
      <c r="N17" s="33"/>
      <c r="O17" s="1">
        <f>O5*(N17-N16)</f>
        <v>0</v>
      </c>
      <c r="P17" s="33"/>
      <c r="Q17" s="1">
        <f>Q5*(P17-P16)</f>
        <v>0</v>
      </c>
      <c r="R17" s="33">
        <v>8.39</v>
      </c>
      <c r="S17" s="1">
        <f>S5*(R17-R16)</f>
        <v>2784.000000000009</v>
      </c>
      <c r="T17" s="33">
        <v>0.5</v>
      </c>
      <c r="U17" s="1">
        <f>U5*(T17-T16)</f>
        <v>0</v>
      </c>
      <c r="V17" s="33">
        <v>0.91</v>
      </c>
      <c r="W17" s="1">
        <f>W5*(V17-V16)</f>
        <v>0</v>
      </c>
      <c r="X17" s="33"/>
      <c r="Y17" s="1">
        <f>Y5*(X17-X16)</f>
        <v>0</v>
      </c>
      <c r="Z17" s="131">
        <f t="shared" si="0"/>
        <v>3743.9999999999714</v>
      </c>
      <c r="AA17" s="133">
        <f t="shared" si="1"/>
        <v>2111.9999999999463</v>
      </c>
      <c r="AB17" s="132">
        <f t="shared" si="2"/>
        <v>4298.613730029666</v>
      </c>
    </row>
    <row r="18" spans="1:28" ht="13.5" thickBot="1">
      <c r="A18" s="1">
        <v>11</v>
      </c>
      <c r="B18" s="33">
        <v>6.9</v>
      </c>
      <c r="C18" s="1">
        <f>C5*(B18-B17)</f>
        <v>1824.0000000000036</v>
      </c>
      <c r="D18" s="33">
        <v>7.31</v>
      </c>
      <c r="E18" s="1">
        <f>E5*(D18-D17)</f>
        <v>1151.9999999999925</v>
      </c>
      <c r="F18" s="33">
        <v>84.66</v>
      </c>
      <c r="G18" s="1">
        <f>G5*(F18-F17)</f>
        <v>0</v>
      </c>
      <c r="H18" s="33">
        <v>1.53</v>
      </c>
      <c r="I18" s="1">
        <f>I5*(H18-H17)</f>
        <v>0</v>
      </c>
      <c r="J18" s="33">
        <v>70.37</v>
      </c>
      <c r="K18" s="1">
        <f>K5*(J18-J17)</f>
        <v>2304.0000000000873</v>
      </c>
      <c r="L18" s="33">
        <v>58.01</v>
      </c>
      <c r="M18" s="1">
        <f>M5*(L18-L17)</f>
        <v>960.0000000000136</v>
      </c>
      <c r="N18" s="33"/>
      <c r="O18" s="1">
        <f>O5*(N18-N17)</f>
        <v>0</v>
      </c>
      <c r="P18" s="33"/>
      <c r="Q18" s="1">
        <f>Q5*(P18-P17)</f>
        <v>0</v>
      </c>
      <c r="R18" s="33">
        <v>8.63</v>
      </c>
      <c r="S18" s="1">
        <f>S5*(R18-R17)</f>
        <v>2304.000000000002</v>
      </c>
      <c r="T18" s="33">
        <v>0.62</v>
      </c>
      <c r="U18" s="1">
        <f>U5*(T18-T17)</f>
        <v>1152</v>
      </c>
      <c r="V18" s="33">
        <v>0.91</v>
      </c>
      <c r="W18" s="1">
        <f>W5*(V18-V17)</f>
        <v>0</v>
      </c>
      <c r="X18" s="33"/>
      <c r="Y18" s="1">
        <f>Y5*(X18-X17)</f>
        <v>0</v>
      </c>
      <c r="Z18" s="131">
        <f t="shared" si="0"/>
        <v>4128.000000000091</v>
      </c>
      <c r="AA18" s="133">
        <f t="shared" si="1"/>
        <v>2112.0000000000064</v>
      </c>
      <c r="AB18" s="132">
        <f t="shared" si="2"/>
        <v>4636.909315481679</v>
      </c>
    </row>
    <row r="19" spans="1:28" ht="13.5" thickBot="1">
      <c r="A19" s="1">
        <v>12</v>
      </c>
      <c r="B19" s="33">
        <v>6.9</v>
      </c>
      <c r="C19" s="1">
        <f>C5*(B19-B18)</f>
        <v>0</v>
      </c>
      <c r="D19" s="33">
        <v>7.31</v>
      </c>
      <c r="E19" s="1">
        <f>E5*(D19-D18)</f>
        <v>0</v>
      </c>
      <c r="F19" s="33">
        <v>84.66</v>
      </c>
      <c r="G19" s="1">
        <f>G5*(F19-F18)</f>
        <v>0</v>
      </c>
      <c r="H19" s="33">
        <v>1.53</v>
      </c>
      <c r="I19" s="1">
        <f>I5*(H19-H18)</f>
        <v>0</v>
      </c>
      <c r="J19" s="33">
        <v>70.67</v>
      </c>
      <c r="K19" s="1">
        <f>K5*(J19-J18)</f>
        <v>2879.9999999999727</v>
      </c>
      <c r="L19" s="33">
        <v>58.21</v>
      </c>
      <c r="M19" s="1">
        <f>M5*(L19-L18)</f>
        <v>1920.0000000000273</v>
      </c>
      <c r="N19" s="33"/>
      <c r="O19" s="1">
        <f>O5*(N19-N18)</f>
        <v>0</v>
      </c>
      <c r="P19" s="33"/>
      <c r="Q19" s="1">
        <f>Q5*(P19-P18)</f>
        <v>0</v>
      </c>
      <c r="R19" s="33">
        <v>8.63</v>
      </c>
      <c r="S19" s="1">
        <f>S5*(R19-R18)</f>
        <v>0</v>
      </c>
      <c r="T19" s="33">
        <v>0.93</v>
      </c>
      <c r="U19" s="1">
        <f>U5*(T19-T18)</f>
        <v>2976.0000000000005</v>
      </c>
      <c r="V19" s="33">
        <v>0.91</v>
      </c>
      <c r="W19" s="1">
        <f>W5*(V19-V18)</f>
        <v>0</v>
      </c>
      <c r="X19" s="33"/>
      <c r="Y19" s="1">
        <f>Y5*(X19-X18)</f>
        <v>0</v>
      </c>
      <c r="Z19" s="131">
        <f t="shared" si="0"/>
        <v>2879.9999999999727</v>
      </c>
      <c r="AA19" s="133">
        <f t="shared" si="1"/>
        <v>1920.0000000000273</v>
      </c>
      <c r="AB19" s="132">
        <f t="shared" si="2"/>
        <v>3461.3292244454224</v>
      </c>
    </row>
    <row r="20" spans="1:28" ht="13.5" thickBot="1">
      <c r="A20" s="1">
        <v>13</v>
      </c>
      <c r="B20" s="33">
        <v>6.9</v>
      </c>
      <c r="C20" s="1">
        <f>C5*(B20-B19)</f>
        <v>0</v>
      </c>
      <c r="D20" s="33">
        <v>7.31</v>
      </c>
      <c r="E20" s="1">
        <f>E5*(D20-D19)</f>
        <v>0</v>
      </c>
      <c r="F20" s="33">
        <v>84.66</v>
      </c>
      <c r="G20" s="1">
        <f>G5*(F20-F19)</f>
        <v>0</v>
      </c>
      <c r="H20" s="33">
        <v>1.53</v>
      </c>
      <c r="I20" s="1">
        <f>I5*(H20-H19)</f>
        <v>0</v>
      </c>
      <c r="J20" s="33">
        <v>71.11</v>
      </c>
      <c r="K20" s="1">
        <f>K5*(J20-J19)</f>
        <v>4223.999999999978</v>
      </c>
      <c r="L20" s="33">
        <v>58.45</v>
      </c>
      <c r="M20" s="1">
        <f>M5*(L20-L19)</f>
        <v>2304.000000000019</v>
      </c>
      <c r="N20" s="33"/>
      <c r="O20" s="1">
        <f>O5*(N20-N19)</f>
        <v>0</v>
      </c>
      <c r="P20" s="33"/>
      <c r="Q20" s="1">
        <f>Q5*(P20-P19)</f>
        <v>0</v>
      </c>
      <c r="R20" s="33">
        <v>8.63</v>
      </c>
      <c r="S20" s="1">
        <f>S5*(R20-R19)</f>
        <v>0</v>
      </c>
      <c r="T20" s="33">
        <v>1.31</v>
      </c>
      <c r="U20" s="1">
        <f>U5*(T20-T19)</f>
        <v>3648</v>
      </c>
      <c r="V20" s="33">
        <v>0.91</v>
      </c>
      <c r="W20" s="1">
        <f>W5*(V20-V19)</f>
        <v>0</v>
      </c>
      <c r="X20" s="33"/>
      <c r="Y20" s="1">
        <f>Y5*(X20-X19)</f>
        <v>0</v>
      </c>
      <c r="Z20" s="131">
        <f t="shared" si="0"/>
        <v>4223.999999999978</v>
      </c>
      <c r="AA20" s="133">
        <f t="shared" si="1"/>
        <v>2304.000000000019</v>
      </c>
      <c r="AB20" s="132">
        <f t="shared" si="2"/>
        <v>4811.50620907839</v>
      </c>
    </row>
    <row r="21" spans="1:28" ht="13.5" thickBot="1">
      <c r="A21" s="1">
        <v>14</v>
      </c>
      <c r="B21" s="33">
        <v>6.9</v>
      </c>
      <c r="C21" s="1">
        <f>C5*(B21-B20)</f>
        <v>0</v>
      </c>
      <c r="D21" s="33">
        <v>7.31</v>
      </c>
      <c r="E21" s="1">
        <f>E5*(D21-D20)</f>
        <v>0</v>
      </c>
      <c r="F21" s="33">
        <v>84.66</v>
      </c>
      <c r="G21" s="1">
        <f>G5*(F21-F20)</f>
        <v>0</v>
      </c>
      <c r="H21" s="33">
        <v>1.53</v>
      </c>
      <c r="I21" s="1">
        <f>I5*(H21-H20)</f>
        <v>0</v>
      </c>
      <c r="J21" s="33">
        <v>71.51</v>
      </c>
      <c r="K21" s="1">
        <f>K5*(J21-J20)</f>
        <v>3840.0000000000546</v>
      </c>
      <c r="L21" s="33">
        <v>58.7</v>
      </c>
      <c r="M21" s="1">
        <f>M5*(L21-L20)</f>
        <v>2400</v>
      </c>
      <c r="N21" s="33"/>
      <c r="O21" s="1">
        <f>O5*(N21-N20)</f>
        <v>0</v>
      </c>
      <c r="P21" s="33"/>
      <c r="Q21" s="1">
        <f>Q5*(P21-P20)</f>
        <v>0</v>
      </c>
      <c r="R21" s="33">
        <v>8.63</v>
      </c>
      <c r="S21" s="1">
        <f>S5*(R21-R20)</f>
        <v>0</v>
      </c>
      <c r="T21" s="33">
        <v>1.64</v>
      </c>
      <c r="U21" s="1">
        <f>U5*(T21-T20)</f>
        <v>3167.9999999999986</v>
      </c>
      <c r="V21" s="33">
        <v>0.91</v>
      </c>
      <c r="W21" s="1">
        <f>W5*(V21-V20)</f>
        <v>0</v>
      </c>
      <c r="X21" s="33"/>
      <c r="Y21" s="1">
        <f>Y5*(X21-X20)</f>
        <v>0</v>
      </c>
      <c r="Z21" s="131">
        <f t="shared" si="0"/>
        <v>3840.0000000000546</v>
      </c>
      <c r="AA21" s="133">
        <f t="shared" si="1"/>
        <v>2400</v>
      </c>
      <c r="AB21" s="132">
        <f t="shared" si="2"/>
        <v>4528.310943387216</v>
      </c>
    </row>
    <row r="22" spans="1:28" ht="13.5" thickBot="1">
      <c r="A22" s="1">
        <v>15</v>
      </c>
      <c r="B22" s="33">
        <v>6.9</v>
      </c>
      <c r="C22" s="1">
        <f>C5*(B22-B21)</f>
        <v>0</v>
      </c>
      <c r="D22" s="33">
        <v>7.31</v>
      </c>
      <c r="E22" s="1">
        <f>E5*(D22-D21)</f>
        <v>0</v>
      </c>
      <c r="F22" s="33">
        <v>84.66</v>
      </c>
      <c r="G22" s="1">
        <f>G5*(F22-F21)</f>
        <v>0</v>
      </c>
      <c r="H22" s="33">
        <v>1.53</v>
      </c>
      <c r="I22" s="1">
        <f>I5*(H22-H21)</f>
        <v>0</v>
      </c>
      <c r="J22" s="33">
        <v>71.93</v>
      </c>
      <c r="K22" s="1">
        <f>K5*(J22-J21)</f>
        <v>4032.0000000000164</v>
      </c>
      <c r="L22" s="33">
        <v>58.96</v>
      </c>
      <c r="M22" s="1">
        <f>M5*(L22-L21)</f>
        <v>2495.999999999981</v>
      </c>
      <c r="N22" s="33"/>
      <c r="O22" s="1">
        <f>O5*(N22-N21)</f>
        <v>0</v>
      </c>
      <c r="P22" s="33"/>
      <c r="Q22" s="1">
        <f>Q5*(P22-P21)</f>
        <v>0</v>
      </c>
      <c r="R22" s="33">
        <v>8.63</v>
      </c>
      <c r="S22" s="1">
        <f>S5*(R22-R21)</f>
        <v>0</v>
      </c>
      <c r="T22" s="33">
        <v>2.01</v>
      </c>
      <c r="U22" s="1">
        <f>U5*(T22-T21)</f>
        <v>3551.999999999999</v>
      </c>
      <c r="V22" s="33">
        <v>0.91</v>
      </c>
      <c r="W22" s="1">
        <f>W5*(V22-V21)</f>
        <v>0</v>
      </c>
      <c r="X22" s="33"/>
      <c r="Y22" s="1">
        <f>Y5*(X22-X21)</f>
        <v>0</v>
      </c>
      <c r="Z22" s="131">
        <f t="shared" si="0"/>
        <v>4032.0000000000164</v>
      </c>
      <c r="AA22" s="133">
        <f t="shared" si="1"/>
        <v>2495.999999999981</v>
      </c>
      <c r="AB22" s="132">
        <f t="shared" si="2"/>
        <v>4742.050189527736</v>
      </c>
    </row>
    <row r="23" spans="1:28" ht="13.5" thickBot="1">
      <c r="A23" s="1">
        <v>16</v>
      </c>
      <c r="B23" s="33">
        <v>6.9</v>
      </c>
      <c r="C23" s="1">
        <f>C5*(B23-B22)</f>
        <v>0</v>
      </c>
      <c r="D23" s="33">
        <v>7.31</v>
      </c>
      <c r="E23" s="1">
        <f>E5*(D23-D22)</f>
        <v>0</v>
      </c>
      <c r="F23" s="33">
        <v>84.66</v>
      </c>
      <c r="G23" s="1">
        <f>G5*(F23-F22)</f>
        <v>0</v>
      </c>
      <c r="H23" s="33">
        <v>1.53</v>
      </c>
      <c r="I23" s="1">
        <f>I5*(H23-H22)</f>
        <v>0</v>
      </c>
      <c r="J23" s="33">
        <v>72.27</v>
      </c>
      <c r="K23" s="1">
        <f>K5*(J23-J22)</f>
        <v>3263.9999999998963</v>
      </c>
      <c r="L23" s="33">
        <v>59.13</v>
      </c>
      <c r="M23" s="1">
        <f>M5*(L23-L22)</f>
        <v>1632.0000000000164</v>
      </c>
      <c r="N23" s="33"/>
      <c r="O23" s="1">
        <f>O5*(N23-N22)</f>
        <v>0</v>
      </c>
      <c r="P23" s="33"/>
      <c r="Q23" s="1">
        <f>Q5*(P23-P22)</f>
        <v>0</v>
      </c>
      <c r="R23" s="33">
        <v>8.72</v>
      </c>
      <c r="S23" s="1">
        <f>S5*(R23-R22)</f>
        <v>863.9999999999986</v>
      </c>
      <c r="T23" s="33">
        <v>2.3</v>
      </c>
      <c r="U23" s="1">
        <f>U5*(T23-T22)</f>
        <v>2784.0000000000005</v>
      </c>
      <c r="V23" s="33">
        <v>0.91</v>
      </c>
      <c r="W23" s="1">
        <f>W5*(V23-V22)</f>
        <v>0</v>
      </c>
      <c r="X23" s="33"/>
      <c r="Y23" s="1">
        <f>Y5*(X23-X22)</f>
        <v>0</v>
      </c>
      <c r="Z23" s="131">
        <f t="shared" si="0"/>
        <v>3263.9999999998963</v>
      </c>
      <c r="AA23" s="133">
        <f t="shared" si="1"/>
        <v>1632.0000000000164</v>
      </c>
      <c r="AB23" s="132">
        <f t="shared" si="2"/>
        <v>3649.2629392795716</v>
      </c>
    </row>
    <row r="24" spans="1:28" ht="13.5" thickBot="1">
      <c r="A24" s="1">
        <v>17</v>
      </c>
      <c r="B24" s="33">
        <v>6.9</v>
      </c>
      <c r="C24" s="1">
        <f>C5*(B24-B23)</f>
        <v>0</v>
      </c>
      <c r="D24" s="33">
        <v>7.31</v>
      </c>
      <c r="E24" s="1">
        <f>E5*(D24-D23)</f>
        <v>0</v>
      </c>
      <c r="F24" s="33">
        <v>84.66</v>
      </c>
      <c r="G24" s="1">
        <f>G5*(F24-F23)</f>
        <v>0</v>
      </c>
      <c r="H24" s="33">
        <v>1.53</v>
      </c>
      <c r="I24" s="1">
        <f>I5*(H24-H23)</f>
        <v>0</v>
      </c>
      <c r="J24" s="33">
        <v>72.53</v>
      </c>
      <c r="K24" s="1">
        <f>K5*(J24-J23)</f>
        <v>2496.000000000049</v>
      </c>
      <c r="L24" s="33">
        <v>59.25</v>
      </c>
      <c r="M24" s="1">
        <f>M5*(L24-L23)</f>
        <v>1151.9999999999754</v>
      </c>
      <c r="N24" s="33"/>
      <c r="O24" s="1">
        <f>O5*(N24-N23)</f>
        <v>0</v>
      </c>
      <c r="P24" s="33"/>
      <c r="Q24" s="1">
        <f>Q5*(P24-P23)</f>
        <v>0</v>
      </c>
      <c r="R24" s="33">
        <v>8.72</v>
      </c>
      <c r="S24" s="1">
        <f>S5*(R24-R23)</f>
        <v>0</v>
      </c>
      <c r="T24" s="33">
        <v>2.51</v>
      </c>
      <c r="U24" s="1">
        <f>U5*(T24-T23)</f>
        <v>2015.9999999999995</v>
      </c>
      <c r="V24" s="33">
        <v>0.91</v>
      </c>
      <c r="W24" s="1">
        <f>W5*(V24-V23)</f>
        <v>0</v>
      </c>
      <c r="X24" s="33"/>
      <c r="Y24" s="1">
        <f>Y5*(X24-X23)</f>
        <v>0</v>
      </c>
      <c r="Z24" s="131">
        <f t="shared" si="0"/>
        <v>2496.000000000049</v>
      </c>
      <c r="AA24" s="133">
        <f t="shared" si="1"/>
        <v>1151.9999999999754</v>
      </c>
      <c r="AB24" s="132">
        <f aca="true" t="shared" si="3" ref="AB24:AB33">SQRT(Z24^2+AA24^2)</f>
        <v>2749.021644149094</v>
      </c>
    </row>
    <row r="25" spans="1:28" ht="13.5" thickBot="1">
      <c r="A25" s="1">
        <v>18</v>
      </c>
      <c r="B25" s="33">
        <v>6.9</v>
      </c>
      <c r="C25" s="1">
        <f>C5*(B25-B24)</f>
        <v>0</v>
      </c>
      <c r="D25" s="33">
        <v>7.31</v>
      </c>
      <c r="E25" s="1">
        <f>E5*(D25-D24)</f>
        <v>0</v>
      </c>
      <c r="F25" s="33">
        <v>85.07</v>
      </c>
      <c r="G25" s="1">
        <f>G5*(F25-F24)</f>
        <v>3935.9999999999673</v>
      </c>
      <c r="H25" s="33">
        <v>1.72</v>
      </c>
      <c r="I25" s="1">
        <f>I5*(H25-H24)</f>
        <v>1823.9999999999995</v>
      </c>
      <c r="J25" s="33">
        <v>72.6</v>
      </c>
      <c r="K25" s="1">
        <f>K5*(J25-J24)</f>
        <v>671.9999999999345</v>
      </c>
      <c r="L25" s="33">
        <v>59.3</v>
      </c>
      <c r="M25" s="1">
        <f>M5*(L25-L24)</f>
        <v>479.9999999999727</v>
      </c>
      <c r="N25" s="33"/>
      <c r="O25" s="1">
        <f>O5*(N25-N24)</f>
        <v>0</v>
      </c>
      <c r="P25" s="33"/>
      <c r="Q25" s="1">
        <f>Q5*(P25-P24)</f>
        <v>0</v>
      </c>
      <c r="R25" s="33">
        <v>8.72</v>
      </c>
      <c r="S25" s="1">
        <f>S5*(R25-R24)</f>
        <v>0</v>
      </c>
      <c r="T25" s="33">
        <v>2.53</v>
      </c>
      <c r="U25" s="1">
        <f>U5*(T25-T24)</f>
        <v>192.00000000000017</v>
      </c>
      <c r="V25" s="33">
        <v>1.26</v>
      </c>
      <c r="W25" s="1">
        <f>W5*(V25-V24)</f>
        <v>3360</v>
      </c>
      <c r="X25" s="33"/>
      <c r="Y25" s="1">
        <f>Y5*(X25-X24)</f>
        <v>0</v>
      </c>
      <c r="Z25" s="131">
        <f t="shared" si="0"/>
        <v>4607.999999999902</v>
      </c>
      <c r="AA25" s="133">
        <f t="shared" si="1"/>
        <v>2303.9999999999723</v>
      </c>
      <c r="AB25" s="132">
        <f t="shared" si="3"/>
        <v>5151.900620159416</v>
      </c>
    </row>
    <row r="26" spans="1:28" ht="13.5" thickBot="1">
      <c r="A26" s="1">
        <v>19</v>
      </c>
      <c r="B26" s="33">
        <v>6.9</v>
      </c>
      <c r="C26" s="1">
        <f>C5*(B26-B25)</f>
        <v>0</v>
      </c>
      <c r="D26" s="33">
        <v>7.31</v>
      </c>
      <c r="E26" s="1">
        <f>E5*(D26-D25)</f>
        <v>0</v>
      </c>
      <c r="F26" s="33">
        <v>85.49</v>
      </c>
      <c r="G26" s="1">
        <f>G5*(F26-F25)</f>
        <v>4032.0000000000164</v>
      </c>
      <c r="H26" s="33">
        <v>1.93</v>
      </c>
      <c r="I26" s="1">
        <f>I5*(H26-H25)</f>
        <v>2015.9999999999995</v>
      </c>
      <c r="J26" s="33">
        <v>72.64</v>
      </c>
      <c r="K26" s="1">
        <f>K5*(J26-J25)</f>
        <v>384.00000000006</v>
      </c>
      <c r="L26" s="33">
        <v>59.33</v>
      </c>
      <c r="M26" s="1">
        <f>M5*(L26-L25)</f>
        <v>288.0000000000109</v>
      </c>
      <c r="N26" s="33"/>
      <c r="O26" s="1">
        <f>O5*(N26-N25)</f>
        <v>0</v>
      </c>
      <c r="P26" s="33"/>
      <c r="Q26" s="1">
        <f>Q5*(P26-P25)</f>
        <v>0</v>
      </c>
      <c r="R26" s="33">
        <v>8.72</v>
      </c>
      <c r="S26" s="1">
        <f>S5*(R26-R25)</f>
        <v>0</v>
      </c>
      <c r="T26" s="33">
        <v>2.54</v>
      </c>
      <c r="U26" s="1">
        <f>U5*(T26-T25)</f>
        <v>96.00000000000222</v>
      </c>
      <c r="V26" s="33">
        <v>1.64</v>
      </c>
      <c r="W26" s="1">
        <f>W5*(V26-V25)</f>
        <v>3647.999999999999</v>
      </c>
      <c r="X26" s="33"/>
      <c r="Y26" s="1">
        <f>Y5*(X26-X25)</f>
        <v>0</v>
      </c>
      <c r="Z26" s="131">
        <f t="shared" si="0"/>
        <v>4416.000000000076</v>
      </c>
      <c r="AA26" s="133">
        <f t="shared" si="1"/>
        <v>2304.0000000000105</v>
      </c>
      <c r="AB26" s="132">
        <f t="shared" si="3"/>
        <v>4980.910760092046</v>
      </c>
    </row>
    <row r="27" spans="1:28" ht="13.5" thickBot="1">
      <c r="A27" s="1">
        <v>20</v>
      </c>
      <c r="B27" s="33">
        <v>6.9</v>
      </c>
      <c r="C27" s="1">
        <f>C5*(B27-B26)</f>
        <v>0</v>
      </c>
      <c r="D27" s="33">
        <v>7.31</v>
      </c>
      <c r="E27" s="1">
        <f>E5*(D27-D26)</f>
        <v>0</v>
      </c>
      <c r="F27" s="33">
        <v>85.9</v>
      </c>
      <c r="G27" s="1">
        <f>G5*(F27-F26)</f>
        <v>3936.0000000001037</v>
      </c>
      <c r="H27" s="33">
        <v>2.11</v>
      </c>
      <c r="I27" s="1">
        <f>I5*(H27-H26)</f>
        <v>1727.9999999999993</v>
      </c>
      <c r="J27" s="33">
        <v>72.69</v>
      </c>
      <c r="K27" s="1">
        <f>K5*(J27-J26)</f>
        <v>479.9999999999727</v>
      </c>
      <c r="L27" s="33">
        <v>59.36</v>
      </c>
      <c r="M27" s="1">
        <f>M5*(L27-L26)</f>
        <v>288.0000000000109</v>
      </c>
      <c r="N27" s="33"/>
      <c r="O27" s="1">
        <f>O5*(N27-N26)</f>
        <v>0</v>
      </c>
      <c r="P27" s="33"/>
      <c r="Q27" s="1">
        <f>Q5*(P27-P26)</f>
        <v>0</v>
      </c>
      <c r="R27" s="33">
        <v>8.72</v>
      </c>
      <c r="S27" s="1">
        <f>S5*(R27-R26)</f>
        <v>0</v>
      </c>
      <c r="T27" s="33">
        <v>2.55</v>
      </c>
      <c r="U27" s="1">
        <f>U5*(T27-T26)</f>
        <v>95.99999999999795</v>
      </c>
      <c r="V27" s="33">
        <v>2</v>
      </c>
      <c r="W27" s="1">
        <f>W5*(V27-V26)</f>
        <v>3456.000000000001</v>
      </c>
      <c r="X27" s="33"/>
      <c r="Y27" s="1">
        <f>Y5*(X27-X26)</f>
        <v>0</v>
      </c>
      <c r="Z27" s="131">
        <f t="shared" si="0"/>
        <v>4416.000000000076</v>
      </c>
      <c r="AA27" s="133">
        <f t="shared" si="1"/>
        <v>2016.0000000000102</v>
      </c>
      <c r="AB27" s="132">
        <f t="shared" si="3"/>
        <v>4854.411601831958</v>
      </c>
    </row>
    <row r="28" spans="1:28" ht="13.5" thickBot="1">
      <c r="A28" s="1">
        <v>21</v>
      </c>
      <c r="B28" s="33">
        <v>6.9</v>
      </c>
      <c r="C28" s="1">
        <f>C5*(B28-B27)</f>
        <v>0</v>
      </c>
      <c r="D28" s="33">
        <v>7.31</v>
      </c>
      <c r="E28" s="1">
        <f>E5*(D28-D27)</f>
        <v>0</v>
      </c>
      <c r="F28" s="33">
        <v>86.34</v>
      </c>
      <c r="G28" s="1">
        <f>G5*(F28-F27)</f>
        <v>4223.999999999978</v>
      </c>
      <c r="H28" s="33">
        <v>2.3</v>
      </c>
      <c r="I28" s="1">
        <f>I5*(H28-H27)</f>
        <v>1823.9999999999995</v>
      </c>
      <c r="J28" s="33">
        <v>72.75</v>
      </c>
      <c r="K28" s="1">
        <f>K5*(J28-J27)</f>
        <v>576.0000000000218</v>
      </c>
      <c r="L28" s="33">
        <v>59.39</v>
      </c>
      <c r="M28" s="1">
        <f>M5*(L28-L27)</f>
        <v>288.0000000000109</v>
      </c>
      <c r="N28" s="33"/>
      <c r="O28" s="1">
        <f>O5*(N28-N27)</f>
        <v>0</v>
      </c>
      <c r="P28" s="33"/>
      <c r="Q28" s="1">
        <f>Q5*(P28-P27)</f>
        <v>0</v>
      </c>
      <c r="R28" s="33">
        <v>8.72</v>
      </c>
      <c r="S28" s="1">
        <f>S5*(R28-R27)</f>
        <v>0</v>
      </c>
      <c r="T28" s="33">
        <v>2.57</v>
      </c>
      <c r="U28" s="1">
        <f>U5*(T28-T27)</f>
        <v>192.00000000000017</v>
      </c>
      <c r="V28" s="33">
        <v>2.39</v>
      </c>
      <c r="W28" s="1">
        <f>W5*(V28-V27)</f>
        <v>3744.0000000000014</v>
      </c>
      <c r="X28" s="33"/>
      <c r="Y28" s="1">
        <f>Y5*(X28-X27)</f>
        <v>0</v>
      </c>
      <c r="Z28" s="131">
        <f t="shared" si="0"/>
        <v>4800</v>
      </c>
      <c r="AA28" s="133">
        <f t="shared" si="1"/>
        <v>2112.0000000000105</v>
      </c>
      <c r="AB28" s="132">
        <f t="shared" si="3"/>
        <v>5244.0961089591065</v>
      </c>
    </row>
    <row r="29" spans="1:28" ht="13.5" thickBot="1">
      <c r="A29" s="1">
        <v>22</v>
      </c>
      <c r="B29" s="33">
        <v>6.9</v>
      </c>
      <c r="C29" s="1">
        <f>C5*(B29-B28)</f>
        <v>0</v>
      </c>
      <c r="D29" s="33">
        <v>7.31</v>
      </c>
      <c r="E29" s="1">
        <f>E5*(D29-D28)</f>
        <v>0</v>
      </c>
      <c r="F29" s="33">
        <v>86.79</v>
      </c>
      <c r="G29" s="1">
        <f>G5*(F29-F28)</f>
        <v>4320.000000000027</v>
      </c>
      <c r="H29" s="33">
        <v>2.5</v>
      </c>
      <c r="I29" s="1">
        <f>I5*(H29-H28)</f>
        <v>1920.0000000000018</v>
      </c>
      <c r="J29" s="33">
        <v>72.81</v>
      </c>
      <c r="K29" s="1">
        <f>K5*(J29-J28)</f>
        <v>576.0000000000218</v>
      </c>
      <c r="L29" s="33">
        <v>59.42</v>
      </c>
      <c r="M29" s="1">
        <f>M5*(L29-L28)</f>
        <v>288.0000000000109</v>
      </c>
      <c r="N29" s="33"/>
      <c r="O29" s="1">
        <f>O5*(N29-N28)</f>
        <v>0</v>
      </c>
      <c r="P29" s="33"/>
      <c r="Q29" s="1">
        <f>Q5*(P29-P28)</f>
        <v>0</v>
      </c>
      <c r="R29" s="33">
        <v>8.72</v>
      </c>
      <c r="S29" s="1">
        <f>S5*(R29-R28)</f>
        <v>0</v>
      </c>
      <c r="T29" s="33">
        <v>2.58</v>
      </c>
      <c r="U29" s="1">
        <f>U5*(T29-T28)</f>
        <v>96.00000000000222</v>
      </c>
      <c r="V29" s="33">
        <v>2.8</v>
      </c>
      <c r="W29" s="1">
        <f>W5*(V29-V28)</f>
        <v>3935.9999999999973</v>
      </c>
      <c r="X29" s="33"/>
      <c r="Y29" s="1">
        <f>Y5*(X29-X28)</f>
        <v>0</v>
      </c>
      <c r="Z29" s="131">
        <f t="shared" si="0"/>
        <v>4896.000000000049</v>
      </c>
      <c r="AA29" s="133">
        <f t="shared" si="1"/>
        <v>2208.0000000000127</v>
      </c>
      <c r="AB29" s="132">
        <f t="shared" si="3"/>
        <v>5370.854680588606</v>
      </c>
    </row>
    <row r="30" spans="1:28" ht="13.5" thickBot="1">
      <c r="A30" s="1">
        <v>23</v>
      </c>
      <c r="B30" s="33">
        <v>6.9</v>
      </c>
      <c r="C30" s="1">
        <f>C5*(B30-B29)</f>
        <v>0</v>
      </c>
      <c r="D30" s="33">
        <v>7.31</v>
      </c>
      <c r="E30" s="4">
        <f>E5*(D30-D29)</f>
        <v>0</v>
      </c>
      <c r="F30" s="33">
        <v>87.25</v>
      </c>
      <c r="G30" s="1">
        <f>G5*(F30-F29)</f>
        <v>4415.99999999994</v>
      </c>
      <c r="H30" s="33">
        <v>2.7</v>
      </c>
      <c r="I30" s="1">
        <f>I5*(H30-H29)</f>
        <v>1920.0000000000018</v>
      </c>
      <c r="J30" s="33">
        <v>72.87</v>
      </c>
      <c r="K30" s="1">
        <f>K5*(J30-J29)</f>
        <v>576.0000000000218</v>
      </c>
      <c r="L30" s="33">
        <v>59.45</v>
      </c>
      <c r="M30" s="1">
        <f>M5*(L30-L29)</f>
        <v>288.0000000000109</v>
      </c>
      <c r="N30" s="33"/>
      <c r="O30" s="1">
        <f>O5*(N30-N29)</f>
        <v>0</v>
      </c>
      <c r="P30" s="33"/>
      <c r="Q30" s="1">
        <f>Q5*(P30-P29)</f>
        <v>0</v>
      </c>
      <c r="R30" s="33">
        <v>8.72</v>
      </c>
      <c r="S30" s="1">
        <f>S5*(R30-R29)</f>
        <v>0</v>
      </c>
      <c r="T30" s="33">
        <v>2.6</v>
      </c>
      <c r="U30" s="1">
        <f>U5*(T30-T29)</f>
        <v>192.00000000000017</v>
      </c>
      <c r="V30" s="33">
        <v>3.2</v>
      </c>
      <c r="W30" s="1">
        <f>W5*(V30-V29)</f>
        <v>3840.0000000000036</v>
      </c>
      <c r="X30" s="33"/>
      <c r="Y30" s="1">
        <f>Y5*(X30-X29)</f>
        <v>0</v>
      </c>
      <c r="Z30" s="131">
        <f t="shared" si="0"/>
        <v>4991.999999999962</v>
      </c>
      <c r="AA30" s="133">
        <f t="shared" si="1"/>
        <v>2208.0000000000127</v>
      </c>
      <c r="AB30" s="132">
        <f t="shared" si="3"/>
        <v>5458.509686718498</v>
      </c>
    </row>
    <row r="31" spans="1:28" ht="13.5" thickBot="1">
      <c r="A31" s="1">
        <v>24</v>
      </c>
      <c r="B31" s="33">
        <v>6.9</v>
      </c>
      <c r="C31" s="1">
        <f>C5*(B31-B30)</f>
        <v>0</v>
      </c>
      <c r="D31" s="33">
        <v>7.31</v>
      </c>
      <c r="E31" s="1">
        <f>E5*(D31-D30)</f>
        <v>0</v>
      </c>
      <c r="F31" s="33">
        <v>87.68</v>
      </c>
      <c r="G31" s="1">
        <f>G5*(F31-F30)</f>
        <v>4128.0000000000655</v>
      </c>
      <c r="H31" s="33">
        <v>2.88</v>
      </c>
      <c r="I31" s="4">
        <f>I5*(H31-H30)</f>
        <v>1727.9999999999973</v>
      </c>
      <c r="J31" s="33">
        <v>72.92</v>
      </c>
      <c r="K31" s="1">
        <f>K5*(J31-J30)</f>
        <v>479.9999999999727</v>
      </c>
      <c r="L31" s="33">
        <v>59.48</v>
      </c>
      <c r="M31" s="4">
        <f>M5*(L31-L30)</f>
        <v>287.9999999999427</v>
      </c>
      <c r="N31" s="33"/>
      <c r="O31" s="1">
        <f>O5*(N31-N30)</f>
        <v>0</v>
      </c>
      <c r="P31" s="33"/>
      <c r="Q31" s="4">
        <f>Q5*(P31-P30)</f>
        <v>0</v>
      </c>
      <c r="R31" s="33">
        <v>8.72</v>
      </c>
      <c r="S31" s="4">
        <f>S5*(R31-R30)</f>
        <v>0</v>
      </c>
      <c r="T31" s="33">
        <v>2.62</v>
      </c>
      <c r="U31" s="1">
        <f>U5*(T31-T30)</f>
        <v>192.00000000000017</v>
      </c>
      <c r="V31" s="33">
        <v>3.59</v>
      </c>
      <c r="W31" s="4">
        <f>W5*(V31-V30)</f>
        <v>3743.999999999997</v>
      </c>
      <c r="X31" s="33"/>
      <c r="Y31" s="4">
        <f>Y5*(X31-X30)</f>
        <v>0</v>
      </c>
      <c r="Z31" s="131">
        <f t="shared" si="0"/>
        <v>4608.000000000038</v>
      </c>
      <c r="AA31" s="133">
        <f t="shared" si="1"/>
        <v>2015.99999999994</v>
      </c>
      <c r="AB31" s="132">
        <f t="shared" si="3"/>
        <v>5029.703768613029</v>
      </c>
    </row>
    <row r="32" spans="1:28" ht="13.5" thickBot="1">
      <c r="A32" s="1">
        <v>1</v>
      </c>
      <c r="B32" s="33">
        <v>6.9</v>
      </c>
      <c r="C32" s="1">
        <f>C5*(B32-B31)</f>
        <v>0</v>
      </c>
      <c r="D32" s="33">
        <v>7.31</v>
      </c>
      <c r="E32" s="1">
        <f>E5*(D32-D31)</f>
        <v>0</v>
      </c>
      <c r="F32" s="33">
        <v>88.13</v>
      </c>
      <c r="G32" s="1">
        <f>G5*(F32-F31)</f>
        <v>4319.999999999891</v>
      </c>
      <c r="H32" s="33">
        <v>3.07</v>
      </c>
      <c r="I32" s="1">
        <f>I5*(H32-H31)</f>
        <v>1823.9999999999995</v>
      </c>
      <c r="J32" s="33">
        <v>72.98</v>
      </c>
      <c r="K32" s="1">
        <f>K5*(J32-J31)</f>
        <v>576.0000000000218</v>
      </c>
      <c r="L32" s="33">
        <v>59.5</v>
      </c>
      <c r="M32" s="1">
        <f>M5*(L32-L31)</f>
        <v>192.00000000003</v>
      </c>
      <c r="N32" s="33"/>
      <c r="O32" s="1">
        <f>O5*(N32-N31)</f>
        <v>0</v>
      </c>
      <c r="P32" s="33"/>
      <c r="Q32" s="1">
        <f>Q5*(P32-P31)</f>
        <v>0</v>
      </c>
      <c r="R32" s="33">
        <v>8.72</v>
      </c>
      <c r="S32" s="1">
        <f>S5*(R32-R31)</f>
        <v>0</v>
      </c>
      <c r="T32" s="33">
        <v>2.64</v>
      </c>
      <c r="U32" s="4">
        <f>U5*(T32-T31)</f>
        <v>192.00000000000017</v>
      </c>
      <c r="V32" s="33">
        <v>3.98</v>
      </c>
      <c r="W32" s="1">
        <f>W5*(V32-V31)</f>
        <v>3744.0000000000014</v>
      </c>
      <c r="X32" s="33"/>
      <c r="Y32" s="1">
        <f>Y5*(X32-X31)</f>
        <v>0</v>
      </c>
      <c r="Z32" s="131">
        <f t="shared" si="0"/>
        <v>4895.999999999913</v>
      </c>
      <c r="AA32" s="133">
        <f t="shared" si="1"/>
        <v>2016.0000000000296</v>
      </c>
      <c r="AB32" s="132">
        <f t="shared" si="3"/>
        <v>5294.815577524798</v>
      </c>
    </row>
    <row r="33" spans="1:28" ht="13.5" thickBot="1">
      <c r="A33" s="1">
        <v>2</v>
      </c>
      <c r="B33" s="33">
        <v>6.9</v>
      </c>
      <c r="C33" s="1">
        <f>C5*(B33-B32)</f>
        <v>0</v>
      </c>
      <c r="D33" s="33">
        <v>7.31</v>
      </c>
      <c r="E33" s="1">
        <f>E5*(D33-D32)</f>
        <v>0</v>
      </c>
      <c r="F33" s="33">
        <v>88.57</v>
      </c>
      <c r="G33" s="1">
        <f>G5*(F33-F32)</f>
        <v>4223.999999999978</v>
      </c>
      <c r="H33" s="33">
        <v>3.26</v>
      </c>
      <c r="I33" s="1">
        <f>I5*(H33-H32)</f>
        <v>1823.9999999999995</v>
      </c>
      <c r="J33" s="33">
        <v>73.05</v>
      </c>
      <c r="K33" s="1">
        <f>K5*(J33-J32)</f>
        <v>671.9999999999345</v>
      </c>
      <c r="L33" s="33">
        <v>59.52</v>
      </c>
      <c r="M33" s="1">
        <f>M5*(L33-L32)</f>
        <v>192.00000000003</v>
      </c>
      <c r="N33" s="33"/>
      <c r="O33" s="1">
        <f>O5*(N33-N32)</f>
        <v>0</v>
      </c>
      <c r="P33" s="33"/>
      <c r="Q33" s="1">
        <f>Q5*(P33-P32)</f>
        <v>0</v>
      </c>
      <c r="R33" s="33">
        <v>8.72</v>
      </c>
      <c r="S33" s="1">
        <f>S5*(R33-R32)</f>
        <v>0</v>
      </c>
      <c r="T33" s="33">
        <v>2.66</v>
      </c>
      <c r="U33" s="1">
        <f>U5*(T33-T32)</f>
        <v>192.00000000000017</v>
      </c>
      <c r="V33" s="33">
        <v>4.37</v>
      </c>
      <c r="W33" s="1">
        <f>W5*(V33-V32)</f>
        <v>3744.0000000000014</v>
      </c>
      <c r="X33" s="33"/>
      <c r="Y33" s="1">
        <f>Y5*(X33-X32)</f>
        <v>0</v>
      </c>
      <c r="Z33" s="131">
        <f t="shared" si="0"/>
        <v>4895.999999999913</v>
      </c>
      <c r="AA33" s="133">
        <f t="shared" si="1"/>
        <v>2016.0000000000296</v>
      </c>
      <c r="AB33" s="132">
        <f t="shared" si="3"/>
        <v>5294.815577524798</v>
      </c>
    </row>
    <row r="34" spans="25:28" ht="12.75">
      <c r="Y34" s="11"/>
      <c r="Z34" s="132">
        <f>SUM(Z10:Z33)</f>
        <v>102911.99999999987</v>
      </c>
      <c r="AA34" s="132">
        <f>SUM(AA10:AA33)</f>
        <v>50976</v>
      </c>
      <c r="AB34" s="132">
        <f>SUM(AB10:AB33)</f>
        <v>114989.38899128824</v>
      </c>
    </row>
  </sheetData>
  <sheetProtection/>
  <printOptions/>
  <pageMargins left="0.3937007874015748" right="0.1968503937007874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W42"/>
  <sheetViews>
    <sheetView zoomScaleSheetLayoutView="50" zoomScalePageLayoutView="0" workbookViewId="0" topLeftCell="A5">
      <selection activeCell="AI6" sqref="AI6:AP38"/>
    </sheetView>
  </sheetViews>
  <sheetFormatPr defaultColWidth="9.00390625" defaultRowHeight="12.75"/>
  <cols>
    <col min="1" max="1" width="5.00390625" style="0" customWidth="1"/>
    <col min="2" max="2" width="9.375" style="0" customWidth="1"/>
    <col min="3" max="3" width="10.00390625" style="0" customWidth="1"/>
    <col min="4" max="35" width="9.375" style="0" customWidth="1"/>
    <col min="36" max="36" width="10.00390625" style="0" customWidth="1"/>
    <col min="37" max="37" width="8.875" style="0" customWidth="1"/>
    <col min="38" max="38" width="12.625" style="0" customWidth="1"/>
    <col min="39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8" t="s">
        <v>80</v>
      </c>
    </row>
    <row r="2" spans="2:45" ht="12.75">
      <c r="B2" s="18" t="s">
        <v>129</v>
      </c>
      <c r="C2" s="96">
        <v>43271</v>
      </c>
      <c r="AL2" s="21"/>
      <c r="AM2" s="21"/>
      <c r="AN2" s="21"/>
      <c r="AO2" s="21"/>
      <c r="AP2" s="21"/>
      <c r="AQ2" s="21"/>
      <c r="AR2" s="21"/>
      <c r="AS2" s="21"/>
    </row>
    <row r="3" ht="13.5" thickBot="1">
      <c r="AT3" s="2"/>
    </row>
    <row r="4" spans="1:46" ht="13.5" thickBot="1">
      <c r="A4" s="5"/>
      <c r="B4" s="4"/>
      <c r="C4" s="8" t="s">
        <v>69</v>
      </c>
      <c r="D4" s="8" t="s">
        <v>81</v>
      </c>
      <c r="E4" s="8"/>
      <c r="F4" s="8"/>
      <c r="G4" s="8"/>
      <c r="H4" s="8">
        <v>9600</v>
      </c>
      <c r="I4" s="3"/>
      <c r="J4" s="4"/>
      <c r="K4" s="8" t="s">
        <v>69</v>
      </c>
      <c r="L4" s="8" t="s">
        <v>82</v>
      </c>
      <c r="M4" s="8"/>
      <c r="N4" s="8"/>
      <c r="O4" s="8"/>
      <c r="P4" s="8">
        <v>9600</v>
      </c>
      <c r="Q4" s="3"/>
      <c r="R4" s="4"/>
      <c r="S4" s="8" t="s">
        <v>69</v>
      </c>
      <c r="T4" s="8" t="s">
        <v>83</v>
      </c>
      <c r="U4" s="8"/>
      <c r="V4" s="8"/>
      <c r="W4" s="8"/>
      <c r="X4" s="8">
        <v>7200</v>
      </c>
      <c r="Y4" s="3"/>
      <c r="Z4" s="4"/>
      <c r="AA4" s="8" t="s">
        <v>69</v>
      </c>
      <c r="AB4" s="8" t="s">
        <v>84</v>
      </c>
      <c r="AC4" s="8"/>
      <c r="AD4" s="8"/>
      <c r="AE4" s="8"/>
      <c r="AF4" s="8">
        <v>9600</v>
      </c>
      <c r="AG4" s="3"/>
      <c r="AH4" s="134"/>
      <c r="AI4" s="135"/>
      <c r="AJ4" s="135"/>
      <c r="AM4" s="23"/>
      <c r="AN4" s="23"/>
      <c r="AO4" s="23"/>
      <c r="AP4" s="23"/>
      <c r="AQ4" s="23"/>
      <c r="AR4" s="23"/>
      <c r="AS4" s="24"/>
      <c r="AT4" s="23"/>
    </row>
    <row r="5" spans="1:46" ht="13.5" thickBot="1">
      <c r="A5" s="22" t="s">
        <v>1</v>
      </c>
      <c r="B5" s="4"/>
      <c r="C5" s="8" t="s">
        <v>7</v>
      </c>
      <c r="D5" s="8"/>
      <c r="E5" s="3"/>
      <c r="F5" s="4"/>
      <c r="G5" s="8" t="s">
        <v>8</v>
      </c>
      <c r="H5" s="8"/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/>
      <c r="AA5" s="8" t="s">
        <v>7</v>
      </c>
      <c r="AB5" s="8"/>
      <c r="AC5" s="3"/>
      <c r="AD5" s="4"/>
      <c r="AE5" s="8" t="s">
        <v>8</v>
      </c>
      <c r="AF5" s="8"/>
      <c r="AG5" s="3"/>
      <c r="AH5" s="131"/>
      <c r="AI5" s="132"/>
      <c r="AJ5" s="132"/>
      <c r="AM5" s="23"/>
      <c r="AN5" s="23"/>
      <c r="AO5" s="23"/>
      <c r="AP5" s="23"/>
      <c r="AQ5" s="23"/>
      <c r="AR5" s="23"/>
      <c r="AS5" s="24"/>
      <c r="AT5" s="23"/>
    </row>
    <row r="6" spans="1:46" ht="13.5" thickBot="1">
      <c r="A6" s="7"/>
      <c r="B6" s="4" t="s">
        <v>85</v>
      </c>
      <c r="C6" s="3"/>
      <c r="D6" s="4" t="s">
        <v>86</v>
      </c>
      <c r="E6" s="3"/>
      <c r="F6" s="4" t="s">
        <v>85</v>
      </c>
      <c r="G6" s="3"/>
      <c r="H6" s="4" t="s">
        <v>86</v>
      </c>
      <c r="I6" s="3"/>
      <c r="J6" s="4" t="s">
        <v>85</v>
      </c>
      <c r="K6" s="3"/>
      <c r="L6" s="4" t="s">
        <v>86</v>
      </c>
      <c r="M6" s="3"/>
      <c r="N6" s="4" t="s">
        <v>85</v>
      </c>
      <c r="O6" s="3"/>
      <c r="P6" s="4" t="s">
        <v>86</v>
      </c>
      <c r="Q6" s="3"/>
      <c r="R6" s="4" t="s">
        <v>85</v>
      </c>
      <c r="S6" s="3"/>
      <c r="T6" s="4" t="s">
        <v>86</v>
      </c>
      <c r="U6" s="3"/>
      <c r="V6" s="4" t="s">
        <v>85</v>
      </c>
      <c r="W6" s="3"/>
      <c r="X6" s="4" t="s">
        <v>86</v>
      </c>
      <c r="Y6" s="3"/>
      <c r="Z6" s="4" t="s">
        <v>85</v>
      </c>
      <c r="AA6" s="3"/>
      <c r="AB6" s="4" t="s">
        <v>86</v>
      </c>
      <c r="AC6" s="3"/>
      <c r="AD6" s="4" t="s">
        <v>85</v>
      </c>
      <c r="AE6" s="3"/>
      <c r="AF6" s="4" t="s">
        <v>86</v>
      </c>
      <c r="AG6" s="3"/>
      <c r="AH6" s="134"/>
      <c r="AI6" s="135"/>
      <c r="AJ6" s="135"/>
      <c r="AM6" s="23"/>
      <c r="AN6" s="23"/>
      <c r="AO6" s="23"/>
      <c r="AP6" s="23"/>
      <c r="AQ6" s="23"/>
      <c r="AR6" s="23"/>
      <c r="AS6" s="24"/>
      <c r="AT6" s="23"/>
    </row>
    <row r="7" spans="1:46" ht="13.5" thickBot="1">
      <c r="A7" s="6"/>
      <c r="B7" s="1" t="s">
        <v>3</v>
      </c>
      <c r="C7" s="1" t="s">
        <v>4</v>
      </c>
      <c r="D7" s="1" t="s">
        <v>3</v>
      </c>
      <c r="E7" s="1" t="s">
        <v>9</v>
      </c>
      <c r="F7" s="1" t="s">
        <v>3</v>
      </c>
      <c r="G7" s="1" t="s">
        <v>5</v>
      </c>
      <c r="H7" s="1" t="s">
        <v>3</v>
      </c>
      <c r="I7" s="1" t="s">
        <v>5</v>
      </c>
      <c r="J7" s="1" t="s">
        <v>3</v>
      </c>
      <c r="K7" s="1" t="s">
        <v>4</v>
      </c>
      <c r="L7" s="1" t="s">
        <v>3</v>
      </c>
      <c r="M7" s="1" t="s">
        <v>9</v>
      </c>
      <c r="N7" s="1" t="s">
        <v>3</v>
      </c>
      <c r="O7" s="1" t="s">
        <v>5</v>
      </c>
      <c r="P7" s="1" t="s">
        <v>3</v>
      </c>
      <c r="Q7" s="1" t="s">
        <v>5</v>
      </c>
      <c r="R7" s="1" t="s">
        <v>3</v>
      </c>
      <c r="S7" s="1" t="s">
        <v>4</v>
      </c>
      <c r="T7" s="1" t="s">
        <v>3</v>
      </c>
      <c r="U7" s="1" t="s">
        <v>9</v>
      </c>
      <c r="V7" s="1" t="s">
        <v>3</v>
      </c>
      <c r="W7" s="1" t="s">
        <v>5</v>
      </c>
      <c r="X7" s="1" t="s">
        <v>3</v>
      </c>
      <c r="Y7" s="1" t="s">
        <v>5</v>
      </c>
      <c r="Z7" s="1" t="s">
        <v>3</v>
      </c>
      <c r="AA7" s="1" t="s">
        <v>4</v>
      </c>
      <c r="AB7" s="1" t="s">
        <v>3</v>
      </c>
      <c r="AC7" s="1" t="s">
        <v>9</v>
      </c>
      <c r="AD7" s="1" t="s">
        <v>3</v>
      </c>
      <c r="AE7" s="1" t="s">
        <v>5</v>
      </c>
      <c r="AF7" s="1" t="s">
        <v>3</v>
      </c>
      <c r="AG7" s="1" t="s">
        <v>5</v>
      </c>
      <c r="AH7" s="136" t="s">
        <v>77</v>
      </c>
      <c r="AI7" s="137"/>
      <c r="AJ7" s="137"/>
      <c r="AM7" s="23"/>
      <c r="AN7" s="23"/>
      <c r="AO7" s="23"/>
      <c r="AP7" s="23"/>
      <c r="AQ7" s="23"/>
      <c r="AR7" s="23"/>
      <c r="AS7" s="24"/>
      <c r="AT7" s="23"/>
    </row>
    <row r="8" spans="1:49" ht="12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34"/>
      <c r="AI8" s="135"/>
      <c r="AJ8" s="135"/>
      <c r="AM8" s="23"/>
      <c r="AN8" s="23"/>
      <c r="AO8" s="23"/>
      <c r="AP8" s="23"/>
      <c r="AQ8" s="23"/>
      <c r="AR8" s="23"/>
      <c r="AS8" s="23"/>
      <c r="AT8" s="23"/>
      <c r="AU8" s="2"/>
      <c r="AV8" s="2"/>
      <c r="AW8" s="2"/>
    </row>
    <row r="9" spans="1:46" ht="15" customHeight="1" thickBot="1">
      <c r="A9" s="1">
        <v>0</v>
      </c>
      <c r="B9" s="33">
        <v>6.24</v>
      </c>
      <c r="C9" s="1"/>
      <c r="D9" s="33">
        <v>9.19</v>
      </c>
      <c r="E9" s="1"/>
      <c r="F9" s="33">
        <v>1.49</v>
      </c>
      <c r="G9" s="1"/>
      <c r="H9" s="33">
        <v>1.44</v>
      </c>
      <c r="I9" s="1"/>
      <c r="J9" s="33">
        <v>19.1</v>
      </c>
      <c r="K9" s="1"/>
      <c r="L9" s="33"/>
      <c r="M9" s="1"/>
      <c r="N9" s="33">
        <v>5.36</v>
      </c>
      <c r="O9" s="1"/>
      <c r="P9" s="33">
        <v>8.29</v>
      </c>
      <c r="Q9" s="1"/>
      <c r="R9" s="33"/>
      <c r="S9" s="1"/>
      <c r="T9" s="33"/>
      <c r="U9" s="1"/>
      <c r="V9" s="33"/>
      <c r="W9" s="1"/>
      <c r="X9" s="33"/>
      <c r="Y9" s="1"/>
      <c r="Z9" s="33">
        <v>7.66</v>
      </c>
      <c r="AA9" s="1"/>
      <c r="AB9" s="33"/>
      <c r="AC9" s="1"/>
      <c r="AD9" s="33">
        <v>1.31</v>
      </c>
      <c r="AE9" s="1"/>
      <c r="AF9" s="33"/>
      <c r="AG9" s="4"/>
      <c r="AH9" s="134"/>
      <c r="AI9" s="135"/>
      <c r="AJ9" s="135"/>
      <c r="AM9" s="23"/>
      <c r="AN9" s="23"/>
      <c r="AO9" s="23"/>
      <c r="AP9" s="23"/>
      <c r="AQ9" s="23"/>
      <c r="AR9" s="23"/>
      <c r="AS9" s="23"/>
      <c r="AT9" s="23"/>
    </row>
    <row r="10" spans="1:46" ht="15" customHeight="1" thickBot="1">
      <c r="A10" s="1">
        <v>1</v>
      </c>
      <c r="B10" s="33">
        <v>6.83</v>
      </c>
      <c r="C10" s="1">
        <f>H4*(B10-B9)</f>
        <v>5663.999999999998</v>
      </c>
      <c r="D10" s="33">
        <v>9.19</v>
      </c>
      <c r="E10" s="1">
        <f>H4*(D10-D9)</f>
        <v>0</v>
      </c>
      <c r="F10" s="33">
        <v>1.61</v>
      </c>
      <c r="G10" s="1">
        <f>H4*(F10-F9)</f>
        <v>1152.000000000001</v>
      </c>
      <c r="H10" s="33">
        <v>1.44</v>
      </c>
      <c r="I10" s="1">
        <f>N3*(H10-H9)</f>
        <v>0</v>
      </c>
      <c r="J10" s="33">
        <v>19.12</v>
      </c>
      <c r="K10" s="1">
        <f>P4*(J10-J9)</f>
        <v>191.9999999999959</v>
      </c>
      <c r="L10" s="33"/>
      <c r="M10" s="1">
        <f>P4*(L10-L9)</f>
        <v>0</v>
      </c>
      <c r="N10" s="33">
        <v>5.37</v>
      </c>
      <c r="O10" s="1">
        <f>P4*(N10-N9)</f>
        <v>95.99999999999795</v>
      </c>
      <c r="P10" s="33">
        <v>8.29</v>
      </c>
      <c r="Q10" s="1">
        <f>P4*(P10-P9)</f>
        <v>0</v>
      </c>
      <c r="R10" s="33"/>
      <c r="S10" s="1">
        <f>X4*(R10-R9)</f>
        <v>0</v>
      </c>
      <c r="T10" s="33"/>
      <c r="U10" s="1">
        <f>X4*(T10-T9)</f>
        <v>0</v>
      </c>
      <c r="V10" s="33"/>
      <c r="W10" s="1">
        <f>X4*(V10-V9)</f>
        <v>0</v>
      </c>
      <c r="X10" s="33"/>
      <c r="Y10" s="1">
        <f>X4*(X10-X9)</f>
        <v>0</v>
      </c>
      <c r="Z10" s="33">
        <v>7.66</v>
      </c>
      <c r="AA10" s="1">
        <f>AF4*(Z10-Z9)</f>
        <v>0</v>
      </c>
      <c r="AB10" s="33"/>
      <c r="AC10" s="1">
        <f>AF4*(AB10-AB9)</f>
        <v>0</v>
      </c>
      <c r="AD10" s="33">
        <v>1.31</v>
      </c>
      <c r="AE10" s="1">
        <f>AF4*(AD10-AD9)</f>
        <v>0</v>
      </c>
      <c r="AF10" s="33"/>
      <c r="AG10" s="1">
        <f>AF4*(AF10-AF9)</f>
        <v>0</v>
      </c>
      <c r="AH10" s="138">
        <f aca="true" t="shared" si="0" ref="AH10:AH35">C10-E10+K10-M10+S10-U10+AA10-AC10</f>
        <v>5855.9999999999945</v>
      </c>
      <c r="AI10" s="139"/>
      <c r="AJ10" s="132"/>
      <c r="AM10" s="23"/>
      <c r="AN10" s="23"/>
      <c r="AO10" s="23"/>
      <c r="AP10" s="23"/>
      <c r="AQ10" s="23"/>
      <c r="AR10" s="23"/>
      <c r="AS10" s="23"/>
      <c r="AT10" s="23"/>
    </row>
    <row r="11" spans="1:46" ht="15" customHeight="1" thickBot="1">
      <c r="A11" s="1">
        <v>2</v>
      </c>
      <c r="B11" s="33">
        <v>7.21</v>
      </c>
      <c r="C11" s="1">
        <f>H4*(B11-B10)</f>
        <v>3647.999999999999</v>
      </c>
      <c r="D11" s="33">
        <v>9.19</v>
      </c>
      <c r="E11" s="1">
        <f>J3*(D11-D10)</f>
        <v>0</v>
      </c>
      <c r="F11" s="33">
        <v>1.83</v>
      </c>
      <c r="G11" s="1">
        <f>H4*(F11-F10)</f>
        <v>2111.9999999999995</v>
      </c>
      <c r="H11" s="33">
        <v>1.44</v>
      </c>
      <c r="I11" s="1">
        <f>N3*(H11-H10)</f>
        <v>0</v>
      </c>
      <c r="J11" s="33">
        <v>19.14</v>
      </c>
      <c r="K11" s="1">
        <f>P4*(J11-J10)</f>
        <v>191.9999999999959</v>
      </c>
      <c r="L11" s="33"/>
      <c r="M11" s="1">
        <f>P4*(L11-L10)</f>
        <v>0</v>
      </c>
      <c r="N11" s="33">
        <v>5.38</v>
      </c>
      <c r="O11" s="1">
        <f>P4*(N11-N10)</f>
        <v>95.99999999999795</v>
      </c>
      <c r="P11" s="33">
        <v>8.29</v>
      </c>
      <c r="Q11" s="1">
        <f>P4*(P11-P10)</f>
        <v>0</v>
      </c>
      <c r="R11" s="33"/>
      <c r="S11" s="1">
        <f>X4*(R11-R10)</f>
        <v>0</v>
      </c>
      <c r="T11" s="33"/>
      <c r="U11" s="1">
        <f>X4*(T11-T10)</f>
        <v>0</v>
      </c>
      <c r="V11" s="33"/>
      <c r="W11" s="1">
        <f>X4*(V11-V10)</f>
        <v>0</v>
      </c>
      <c r="X11" s="33"/>
      <c r="Y11" s="1">
        <f>X4*(X11-X10)</f>
        <v>0</v>
      </c>
      <c r="Z11" s="33">
        <v>7.66</v>
      </c>
      <c r="AA11" s="1">
        <f>AF4*(Z11-Z10)</f>
        <v>0</v>
      </c>
      <c r="AB11" s="33"/>
      <c r="AC11" s="1">
        <f>AF4*(AB11-AB10)</f>
        <v>0</v>
      </c>
      <c r="AD11" s="33">
        <v>1.31</v>
      </c>
      <c r="AE11" s="1">
        <f>AF4*(AD11-AD10)</f>
        <v>0</v>
      </c>
      <c r="AF11" s="33"/>
      <c r="AG11" s="1">
        <f>AF4*(AF11-AF10)</f>
        <v>0</v>
      </c>
      <c r="AH11" s="138">
        <f t="shared" si="0"/>
        <v>3839.999999999995</v>
      </c>
      <c r="AI11" s="139"/>
      <c r="AJ11" s="132"/>
      <c r="AM11" s="23"/>
      <c r="AN11" s="23"/>
      <c r="AO11" s="23"/>
      <c r="AP11" s="23"/>
      <c r="AQ11" s="23"/>
      <c r="AR11" s="23"/>
      <c r="AS11" s="23"/>
      <c r="AT11" s="23"/>
    </row>
    <row r="12" spans="1:46" ht="15" customHeight="1" thickBot="1">
      <c r="A12" s="1">
        <v>3</v>
      </c>
      <c r="B12" s="33">
        <v>7.63</v>
      </c>
      <c r="C12" s="1">
        <f>H4*(B12-B11)</f>
        <v>4031.999999999999</v>
      </c>
      <c r="D12" s="33">
        <v>9.19</v>
      </c>
      <c r="E12" s="1">
        <f>J3*(D12-D11)</f>
        <v>0</v>
      </c>
      <c r="F12" s="33">
        <v>2</v>
      </c>
      <c r="G12" s="1">
        <f>H4*(F12-F11)</f>
        <v>1631.9999999999993</v>
      </c>
      <c r="H12" s="33">
        <v>1.44</v>
      </c>
      <c r="I12" s="1">
        <f>N3*(H12-H11)</f>
        <v>0</v>
      </c>
      <c r="J12" s="33">
        <v>19.15</v>
      </c>
      <c r="K12" s="1">
        <f>P4*(J12-J11)</f>
        <v>95.9999999999809</v>
      </c>
      <c r="L12" s="33"/>
      <c r="M12" s="1">
        <f>P4*(L12-L11)</f>
        <v>0</v>
      </c>
      <c r="N12" s="33">
        <v>5.38</v>
      </c>
      <c r="O12" s="1">
        <f>P4*(N12-N11)</f>
        <v>0</v>
      </c>
      <c r="P12" s="33">
        <v>8.29</v>
      </c>
      <c r="Q12" s="1">
        <f>P4*(P12-P11)</f>
        <v>0</v>
      </c>
      <c r="R12" s="33"/>
      <c r="S12" s="1">
        <f>X4*(R12-R11)</f>
        <v>0</v>
      </c>
      <c r="T12" s="33"/>
      <c r="U12" s="1">
        <f>X4*(T12-T11)</f>
        <v>0</v>
      </c>
      <c r="V12" s="33"/>
      <c r="W12" s="1">
        <f>X4*(V12-V11)</f>
        <v>0</v>
      </c>
      <c r="X12" s="33"/>
      <c r="Y12" s="1">
        <f>X4*(X12-X11)</f>
        <v>0</v>
      </c>
      <c r="Z12" s="33">
        <v>7.66</v>
      </c>
      <c r="AA12" s="1">
        <f>AF4*(Z12-Z11)</f>
        <v>0</v>
      </c>
      <c r="AB12" s="33"/>
      <c r="AC12" s="1">
        <f>AF4*(AB12-AB11)</f>
        <v>0</v>
      </c>
      <c r="AD12" s="33">
        <v>1.31</v>
      </c>
      <c r="AE12" s="1">
        <f>AF4*(AD12-AD11)</f>
        <v>0</v>
      </c>
      <c r="AF12" s="33"/>
      <c r="AG12" s="1">
        <f>AF4*(AF12-AF11)</f>
        <v>0</v>
      </c>
      <c r="AH12" s="138">
        <f t="shared" si="0"/>
        <v>4127.99999999998</v>
      </c>
      <c r="AI12" s="139"/>
      <c r="AJ12" s="132"/>
      <c r="AM12" s="23"/>
      <c r="AN12" s="23"/>
      <c r="AO12" s="23"/>
      <c r="AP12" s="23"/>
      <c r="AQ12" s="23"/>
      <c r="AR12" s="23"/>
      <c r="AS12" s="23"/>
      <c r="AT12" s="23"/>
    </row>
    <row r="13" spans="1:46" ht="15" customHeight="1" thickBot="1">
      <c r="A13" s="1">
        <v>4</v>
      </c>
      <c r="B13" s="33">
        <v>8</v>
      </c>
      <c r="C13" s="1">
        <f>H4*(B13-B12)</f>
        <v>3552.000000000001</v>
      </c>
      <c r="D13" s="33">
        <v>9.19</v>
      </c>
      <c r="E13" s="1">
        <f>J3*(D13-D12)</f>
        <v>0</v>
      </c>
      <c r="F13" s="33">
        <v>2.07</v>
      </c>
      <c r="G13" s="1">
        <f>H4*(F13-F12)</f>
        <v>671.9999999999984</v>
      </c>
      <c r="H13" s="33">
        <v>1.44</v>
      </c>
      <c r="I13" s="1">
        <f>N3*(H13-H12)</f>
        <v>0</v>
      </c>
      <c r="J13" s="33">
        <v>19.16</v>
      </c>
      <c r="K13" s="1">
        <f>P4*(J13-J12)</f>
        <v>96.000000000015</v>
      </c>
      <c r="L13" s="33"/>
      <c r="M13" s="1">
        <f>P4*(L13-L12)</f>
        <v>0</v>
      </c>
      <c r="N13" s="33">
        <v>5.39</v>
      </c>
      <c r="O13" s="1">
        <f>P4*(N13-N12)</f>
        <v>95.99999999999795</v>
      </c>
      <c r="P13" s="33">
        <v>8.29</v>
      </c>
      <c r="Q13" s="1">
        <f>P4*(P13-P12)</f>
        <v>0</v>
      </c>
      <c r="R13" s="33"/>
      <c r="S13" s="1">
        <f>X4*(R13-R12)</f>
        <v>0</v>
      </c>
      <c r="T13" s="33"/>
      <c r="U13" s="1">
        <f>X4*(T13-T12)</f>
        <v>0</v>
      </c>
      <c r="V13" s="33"/>
      <c r="W13" s="1">
        <f>X4*(V13-V12)</f>
        <v>0</v>
      </c>
      <c r="X13" s="33"/>
      <c r="Y13" s="1">
        <f>X4*(X13-X12)</f>
        <v>0</v>
      </c>
      <c r="Z13" s="33">
        <v>7.66</v>
      </c>
      <c r="AA13" s="1">
        <f>AF4*(Z13-Z12)</f>
        <v>0</v>
      </c>
      <c r="AB13" s="33"/>
      <c r="AC13" s="1">
        <f>AF4*(AB13-AB12)</f>
        <v>0</v>
      </c>
      <c r="AD13" s="33">
        <v>1.31</v>
      </c>
      <c r="AE13" s="1">
        <f>AF4*(AD13-AD12)</f>
        <v>0</v>
      </c>
      <c r="AF13" s="33"/>
      <c r="AG13" s="1">
        <f>AF4*(AF13-AF12)</f>
        <v>0</v>
      </c>
      <c r="AH13" s="138">
        <f t="shared" si="0"/>
        <v>3648.000000000016</v>
      </c>
      <c r="AI13" s="139"/>
      <c r="AJ13" s="132"/>
      <c r="AM13" s="23"/>
      <c r="AN13" s="23"/>
      <c r="AO13" s="23"/>
      <c r="AP13" s="23"/>
      <c r="AQ13" s="23"/>
      <c r="AR13" s="23"/>
      <c r="AS13" s="23"/>
      <c r="AT13" s="23"/>
    </row>
    <row r="14" spans="1:46" ht="15" customHeight="1" thickBot="1">
      <c r="A14" s="1">
        <v>5</v>
      </c>
      <c r="B14" s="33">
        <v>8.33</v>
      </c>
      <c r="C14" s="1">
        <f>H4*(B14-B13)</f>
        <v>3168.000000000001</v>
      </c>
      <c r="D14" s="33">
        <v>9.19</v>
      </c>
      <c r="E14" s="1">
        <f>J3*(D14-D13)</f>
        <v>0</v>
      </c>
      <c r="F14" s="33">
        <v>2.28</v>
      </c>
      <c r="G14" s="1">
        <f>H4*(F14-F13)</f>
        <v>2015.9999999999995</v>
      </c>
      <c r="H14" s="33">
        <v>1.44</v>
      </c>
      <c r="I14" s="1">
        <f>N3*(H14-H13)</f>
        <v>0</v>
      </c>
      <c r="J14" s="33">
        <v>19.18</v>
      </c>
      <c r="K14" s="1">
        <f>P4*(J14-J13)</f>
        <v>191.9999999999959</v>
      </c>
      <c r="L14" s="33"/>
      <c r="M14" s="1">
        <f>P4*(L14-L13)</f>
        <v>0</v>
      </c>
      <c r="N14" s="33">
        <v>5.4</v>
      </c>
      <c r="O14" s="1">
        <f>P4*(N14-N13)</f>
        <v>96.00000000000648</v>
      </c>
      <c r="P14" s="33">
        <v>8.29</v>
      </c>
      <c r="Q14" s="1">
        <f>P4*(P14-P13)</f>
        <v>0</v>
      </c>
      <c r="R14" s="33"/>
      <c r="S14" s="1">
        <f>X4*(R14-R13)</f>
        <v>0</v>
      </c>
      <c r="T14" s="33"/>
      <c r="U14" s="1">
        <f>X4*(T14-T13)</f>
        <v>0</v>
      </c>
      <c r="V14" s="33"/>
      <c r="W14" s="1">
        <f>X4*(V14-V13)</f>
        <v>0</v>
      </c>
      <c r="X14" s="33"/>
      <c r="Y14" s="1">
        <f>X4*(X14-X13)</f>
        <v>0</v>
      </c>
      <c r="Z14" s="33">
        <v>7.66</v>
      </c>
      <c r="AA14" s="1">
        <f>AF4*(Z14-Z13)</f>
        <v>0</v>
      </c>
      <c r="AB14" s="33"/>
      <c r="AC14" s="1">
        <f>AF4*(AB14-AB13)</f>
        <v>0</v>
      </c>
      <c r="AD14" s="33">
        <v>1.31</v>
      </c>
      <c r="AE14" s="1">
        <f>AF4*(AD14-AD13)</f>
        <v>0</v>
      </c>
      <c r="AF14" s="33"/>
      <c r="AG14" s="1">
        <f>AF4*(AF14-AF13)</f>
        <v>0</v>
      </c>
      <c r="AH14" s="138">
        <f t="shared" si="0"/>
        <v>3359.999999999997</v>
      </c>
      <c r="AI14" s="139"/>
      <c r="AJ14" s="132"/>
      <c r="AM14" s="23"/>
      <c r="AN14" s="23"/>
      <c r="AO14" s="23"/>
      <c r="AP14" s="23"/>
      <c r="AQ14" s="23"/>
      <c r="AR14" s="23"/>
      <c r="AS14" s="23"/>
      <c r="AT14" s="23"/>
    </row>
    <row r="15" spans="1:46" ht="15" customHeight="1" thickBot="1">
      <c r="A15" s="1">
        <v>6</v>
      </c>
      <c r="B15" s="33">
        <v>8.79</v>
      </c>
      <c r="C15" s="1">
        <f>H4*(B15-B14)</f>
        <v>4415.999999999991</v>
      </c>
      <c r="D15" s="33">
        <v>9.19</v>
      </c>
      <c r="E15" s="1">
        <f>J3*(D15-D14)</f>
        <v>0</v>
      </c>
      <c r="F15" s="33">
        <v>2.31</v>
      </c>
      <c r="G15" s="1">
        <f>H4*(F15-F14)</f>
        <v>288.0000000000024</v>
      </c>
      <c r="H15" s="33">
        <v>1.44</v>
      </c>
      <c r="I15" s="1">
        <f>N3*(H15-H14)</f>
        <v>0</v>
      </c>
      <c r="J15" s="33">
        <v>19.2</v>
      </c>
      <c r="K15" s="1">
        <f>P4*(J15-J14)</f>
        <v>191.9999999999959</v>
      </c>
      <c r="L15" s="33"/>
      <c r="M15" s="1">
        <f>P4*(L15-L14)</f>
        <v>0</v>
      </c>
      <c r="N15" s="33">
        <v>5.41</v>
      </c>
      <c r="O15" s="1">
        <f>P4*(N15-N14)</f>
        <v>95.99999999999795</v>
      </c>
      <c r="P15" s="33">
        <v>8.29</v>
      </c>
      <c r="Q15" s="1">
        <f>P4*(P15-P14)</f>
        <v>0</v>
      </c>
      <c r="R15" s="33"/>
      <c r="S15" s="1">
        <f>X4*(R15-R14)</f>
        <v>0</v>
      </c>
      <c r="T15" s="33"/>
      <c r="U15" s="1">
        <f>X4*(T15-T14)</f>
        <v>0</v>
      </c>
      <c r="V15" s="33"/>
      <c r="W15" s="1">
        <f>X4*(V15-V14)</f>
        <v>0</v>
      </c>
      <c r="X15" s="33"/>
      <c r="Y15" s="1">
        <f>X4*(X15-X14)</f>
        <v>0</v>
      </c>
      <c r="Z15" s="33">
        <v>7.66</v>
      </c>
      <c r="AA15" s="1">
        <f>AF4*(Z15-Z14)</f>
        <v>0</v>
      </c>
      <c r="AB15" s="33"/>
      <c r="AC15" s="1">
        <f>AF4*(AB15-AB14)</f>
        <v>0</v>
      </c>
      <c r="AD15" s="33">
        <v>1.31</v>
      </c>
      <c r="AE15" s="1">
        <f>AF4*(AD15-AD14)</f>
        <v>0</v>
      </c>
      <c r="AF15" s="33"/>
      <c r="AG15" s="1">
        <f>AF4*(AF15-AF14)</f>
        <v>0</v>
      </c>
      <c r="AH15" s="138">
        <f t="shared" si="0"/>
        <v>4607.999999999987</v>
      </c>
      <c r="AI15" s="139"/>
      <c r="AJ15" s="132"/>
      <c r="AM15" s="23"/>
      <c r="AN15" s="23"/>
      <c r="AO15" s="23"/>
      <c r="AP15" s="23"/>
      <c r="AQ15" s="23"/>
      <c r="AR15" s="23"/>
      <c r="AS15" s="23"/>
      <c r="AT15" s="23"/>
    </row>
    <row r="16" spans="1:46" ht="15" customHeight="1" thickBot="1">
      <c r="A16" s="1">
        <v>7</v>
      </c>
      <c r="B16" s="33">
        <v>9.13</v>
      </c>
      <c r="C16" s="1">
        <f>H4*(B16-B15)</f>
        <v>3264.0000000000155</v>
      </c>
      <c r="D16" s="33">
        <v>9.19</v>
      </c>
      <c r="E16" s="1">
        <f>J3*(D16-D15)</f>
        <v>0</v>
      </c>
      <c r="F16" s="33">
        <v>2.59</v>
      </c>
      <c r="G16" s="1">
        <f>H4*(F16-F15)</f>
        <v>2687.999999999998</v>
      </c>
      <c r="H16" s="33">
        <v>1.44</v>
      </c>
      <c r="I16" s="1">
        <f>N3*(H16-H15)</f>
        <v>0</v>
      </c>
      <c r="J16" s="33">
        <v>19.22</v>
      </c>
      <c r="K16" s="1">
        <f>P4*(J16-J15)</f>
        <v>191.9999999999959</v>
      </c>
      <c r="L16" s="33"/>
      <c r="M16" s="1">
        <f>P4*(L16-L15)</f>
        <v>0</v>
      </c>
      <c r="N16" s="33">
        <v>5.42</v>
      </c>
      <c r="O16" s="1">
        <f>P4*(N16-N15)</f>
        <v>95.99999999999795</v>
      </c>
      <c r="P16" s="33">
        <v>8.29</v>
      </c>
      <c r="Q16" s="1">
        <f>P4*(P16-P15)</f>
        <v>0</v>
      </c>
      <c r="R16" s="33"/>
      <c r="S16" s="1">
        <f>X4*(R16-R15)</f>
        <v>0</v>
      </c>
      <c r="T16" s="33"/>
      <c r="U16" s="1">
        <f>X4*(T16-T15)</f>
        <v>0</v>
      </c>
      <c r="V16" s="33"/>
      <c r="W16" s="1">
        <f>X4*(V16-V15)</f>
        <v>0</v>
      </c>
      <c r="X16" s="33"/>
      <c r="Y16" s="1">
        <f>X4*(X16-X15)</f>
        <v>0</v>
      </c>
      <c r="Z16" s="33">
        <v>7.66</v>
      </c>
      <c r="AA16" s="1">
        <f>AF4*(Z16-Z15)</f>
        <v>0</v>
      </c>
      <c r="AB16" s="33"/>
      <c r="AC16" s="1">
        <f>AF4*(AB16-AB15)</f>
        <v>0</v>
      </c>
      <c r="AD16" s="33">
        <v>1.31</v>
      </c>
      <c r="AE16" s="1">
        <f>AF4*(AD16-AD15)</f>
        <v>0</v>
      </c>
      <c r="AF16" s="33"/>
      <c r="AG16" s="1">
        <f>AF4*(AF16-AF15)</f>
        <v>0</v>
      </c>
      <c r="AH16" s="138">
        <f t="shared" si="0"/>
        <v>3456.0000000000114</v>
      </c>
      <c r="AI16" s="139"/>
      <c r="AJ16" s="132"/>
      <c r="AM16" s="23"/>
      <c r="AN16" s="23"/>
      <c r="AO16" s="23"/>
      <c r="AP16" s="23"/>
      <c r="AQ16" s="23"/>
      <c r="AR16" s="23"/>
      <c r="AS16" s="23"/>
      <c r="AT16" s="23"/>
    </row>
    <row r="17" spans="1:46" ht="15" customHeight="1" thickBot="1">
      <c r="A17" s="1">
        <v>8</v>
      </c>
      <c r="B17" s="33">
        <v>9.5</v>
      </c>
      <c r="C17" s="1">
        <f>H4*(B17-B16)</f>
        <v>3551.9999999999927</v>
      </c>
      <c r="D17" s="33">
        <v>9.19</v>
      </c>
      <c r="E17" s="1">
        <f>J3*(D17-D16)</f>
        <v>0</v>
      </c>
      <c r="F17" s="33">
        <v>2.77</v>
      </c>
      <c r="G17" s="1">
        <f>H4*(F17-F16)</f>
        <v>1728.0000000000016</v>
      </c>
      <c r="H17" s="33">
        <v>1.44</v>
      </c>
      <c r="I17" s="1">
        <f>N3*(H17-H16)</f>
        <v>0</v>
      </c>
      <c r="J17" s="33">
        <v>19.23</v>
      </c>
      <c r="K17" s="1">
        <f>P4*(J17-J16)</f>
        <v>96.000000000015</v>
      </c>
      <c r="L17" s="33"/>
      <c r="M17" s="1">
        <f>P4*(L17-L16)</f>
        <v>0</v>
      </c>
      <c r="N17" s="33">
        <v>5.43</v>
      </c>
      <c r="O17" s="1">
        <f>P4*(N17-N16)</f>
        <v>95.99999999999795</v>
      </c>
      <c r="P17" s="33">
        <v>8.29</v>
      </c>
      <c r="Q17" s="1">
        <f>P4*(P17-P16)</f>
        <v>0</v>
      </c>
      <c r="R17" s="33"/>
      <c r="S17" s="1">
        <f>X4*(R17-R16)</f>
        <v>0</v>
      </c>
      <c r="T17" s="33"/>
      <c r="U17" s="1">
        <f>X4*(T17-T16)</f>
        <v>0</v>
      </c>
      <c r="V17" s="33"/>
      <c r="W17" s="1">
        <f>X4*(V17-V16)</f>
        <v>0</v>
      </c>
      <c r="X17" s="33"/>
      <c r="Y17" s="1">
        <f>X4*(X17-X16)</f>
        <v>0</v>
      </c>
      <c r="Z17" s="33">
        <v>7.66</v>
      </c>
      <c r="AA17" s="1">
        <f>AF4*(Z17-Z16)</f>
        <v>0</v>
      </c>
      <c r="AB17" s="33"/>
      <c r="AC17" s="1">
        <f>AF4*(AB17-AB16)</f>
        <v>0</v>
      </c>
      <c r="AD17" s="33">
        <v>1.31</v>
      </c>
      <c r="AE17" s="1">
        <f>AF4*(AD17-AD16)</f>
        <v>0</v>
      </c>
      <c r="AF17" s="33"/>
      <c r="AG17" s="1">
        <f>AF4*(AF17-AF16)</f>
        <v>0</v>
      </c>
      <c r="AH17" s="138">
        <f t="shared" si="0"/>
        <v>3648.0000000000077</v>
      </c>
      <c r="AI17" s="139"/>
      <c r="AJ17" s="132"/>
      <c r="AM17" s="25"/>
      <c r="AN17" s="25"/>
      <c r="AO17" s="25"/>
      <c r="AP17" s="25"/>
      <c r="AQ17" s="25"/>
      <c r="AR17" s="25"/>
      <c r="AS17" s="25"/>
      <c r="AT17" s="23"/>
    </row>
    <row r="18" spans="1:46" ht="15" customHeight="1" thickBot="1">
      <c r="A18" s="1">
        <v>9</v>
      </c>
      <c r="B18" s="33">
        <v>10.3</v>
      </c>
      <c r="C18" s="1">
        <f>H4*(B18-B17)</f>
        <v>7680.000000000007</v>
      </c>
      <c r="D18" s="33">
        <v>9.19</v>
      </c>
      <c r="E18" s="1">
        <f>J3*(D18-D17)</f>
        <v>0</v>
      </c>
      <c r="F18" s="33">
        <v>2.9</v>
      </c>
      <c r="G18" s="1">
        <f>H4*(F18-F17)</f>
        <v>1247.999999999999</v>
      </c>
      <c r="H18" s="33">
        <v>1.44</v>
      </c>
      <c r="I18" s="1">
        <f>N3*(H18-H17)</f>
        <v>0</v>
      </c>
      <c r="J18" s="33">
        <v>19.26</v>
      </c>
      <c r="K18" s="1">
        <f>P4*(J18-J17)</f>
        <v>288.0000000000109</v>
      </c>
      <c r="L18" s="33"/>
      <c r="M18" s="1">
        <f>P4*(L18-L17)</f>
        <v>0</v>
      </c>
      <c r="N18" s="33">
        <v>5.44</v>
      </c>
      <c r="O18" s="1">
        <f>P4*(N18-N17)</f>
        <v>96.00000000000648</v>
      </c>
      <c r="P18" s="33">
        <v>8.29</v>
      </c>
      <c r="Q18" s="1">
        <f>P4*(P18-P17)</f>
        <v>0</v>
      </c>
      <c r="R18" s="33"/>
      <c r="S18" s="1">
        <f>X4*(R18-R17)</f>
        <v>0</v>
      </c>
      <c r="T18" s="33"/>
      <c r="U18" s="1">
        <f>X4*(T18-T17)</f>
        <v>0</v>
      </c>
      <c r="V18" s="33"/>
      <c r="W18" s="1">
        <f>X4*(V18-V17)</f>
        <v>0</v>
      </c>
      <c r="X18" s="33"/>
      <c r="Y18" s="1">
        <f>X4*(X18-X17)</f>
        <v>0</v>
      </c>
      <c r="Z18" s="33">
        <v>7.66</v>
      </c>
      <c r="AA18" s="1">
        <f>AF4*(Z18-Z17)</f>
        <v>0</v>
      </c>
      <c r="AB18" s="33"/>
      <c r="AC18" s="1">
        <f>AF4*(AB18-AB17)</f>
        <v>0</v>
      </c>
      <c r="AD18" s="33">
        <v>1.31</v>
      </c>
      <c r="AE18" s="1">
        <f>AF4*(AD18-AD17)</f>
        <v>0</v>
      </c>
      <c r="AF18" s="33"/>
      <c r="AG18" s="1">
        <f>AF4*(AF18-AF17)</f>
        <v>0</v>
      </c>
      <c r="AH18" s="138">
        <f t="shared" si="0"/>
        <v>7968.000000000018</v>
      </c>
      <c r="AI18" s="139"/>
      <c r="AJ18" s="132"/>
      <c r="AM18" s="25"/>
      <c r="AN18" s="25"/>
      <c r="AO18" s="25"/>
      <c r="AP18" s="25"/>
      <c r="AQ18" s="25"/>
      <c r="AR18" s="25"/>
      <c r="AS18" s="25"/>
      <c r="AT18" s="23"/>
    </row>
    <row r="19" spans="1:46" ht="15" customHeight="1" thickBot="1">
      <c r="A19" s="1">
        <v>10</v>
      </c>
      <c r="B19" s="33">
        <v>10.3</v>
      </c>
      <c r="C19" s="1">
        <f>H4*(B19-B18)</f>
        <v>0</v>
      </c>
      <c r="D19" s="33">
        <v>9.19</v>
      </c>
      <c r="E19" s="1">
        <f>J3*(D19-D18)</f>
        <v>0</v>
      </c>
      <c r="F19" s="33">
        <v>3.1</v>
      </c>
      <c r="G19" s="1">
        <f>H4*(F19-F18)</f>
        <v>1920.0000000000018</v>
      </c>
      <c r="H19" s="33">
        <v>1.44</v>
      </c>
      <c r="I19" s="1">
        <f>H4*(H19-H18)</f>
        <v>0</v>
      </c>
      <c r="J19" s="33">
        <v>19.31</v>
      </c>
      <c r="K19" s="1">
        <f>P4*(J19-J18)</f>
        <v>479.9999999999727</v>
      </c>
      <c r="L19" s="33"/>
      <c r="M19" s="1">
        <f>P4*(L19-L18)</f>
        <v>0</v>
      </c>
      <c r="N19" s="33">
        <v>5.44</v>
      </c>
      <c r="O19" s="1">
        <f>P4*(N19-N18)</f>
        <v>0</v>
      </c>
      <c r="P19" s="33">
        <v>8.29</v>
      </c>
      <c r="Q19" s="1">
        <f>P4*(P19-P18)</f>
        <v>0</v>
      </c>
      <c r="R19" s="33"/>
      <c r="S19" s="1">
        <f>X4*(R19-R18)</f>
        <v>0</v>
      </c>
      <c r="T19" s="33"/>
      <c r="U19" s="1">
        <f>X4*(T19-T18)</f>
        <v>0</v>
      </c>
      <c r="V19" s="33"/>
      <c r="W19" s="1">
        <f>X4*(V19-V18)</f>
        <v>0</v>
      </c>
      <c r="X19" s="33"/>
      <c r="Y19" s="1">
        <f>X4*(X19-X18)</f>
        <v>0</v>
      </c>
      <c r="Z19" s="33">
        <v>7.66</v>
      </c>
      <c r="AA19" s="1">
        <f>AF4*(Z19-Z18)</f>
        <v>0</v>
      </c>
      <c r="AB19" s="33"/>
      <c r="AC19" s="1">
        <f>AF4*(AB19-AB18)</f>
        <v>0</v>
      </c>
      <c r="AD19" s="33">
        <v>1.31</v>
      </c>
      <c r="AE19" s="1">
        <f>AF4*(AD19-AD18)</f>
        <v>0</v>
      </c>
      <c r="AF19" s="33"/>
      <c r="AG19" s="1">
        <f>AF4*(AF19-AF18)</f>
        <v>0</v>
      </c>
      <c r="AH19" s="138">
        <f t="shared" si="0"/>
        <v>479.9999999999727</v>
      </c>
      <c r="AI19" s="139"/>
      <c r="AJ19" s="132"/>
      <c r="AM19" s="25"/>
      <c r="AN19" s="25"/>
      <c r="AO19" s="25"/>
      <c r="AP19" s="25"/>
      <c r="AQ19" s="25"/>
      <c r="AR19" s="25"/>
      <c r="AS19" s="25"/>
      <c r="AT19" s="23"/>
    </row>
    <row r="20" spans="1:46" ht="15" customHeight="1" thickBot="1">
      <c r="A20" s="1">
        <v>11</v>
      </c>
      <c r="B20" s="33">
        <v>10.3</v>
      </c>
      <c r="C20" s="1">
        <f>H4*(B20-B19)</f>
        <v>0</v>
      </c>
      <c r="D20" s="33">
        <v>9.19</v>
      </c>
      <c r="E20" s="1">
        <f>J3*(D20-D19)</f>
        <v>0</v>
      </c>
      <c r="F20" s="33">
        <v>3.29</v>
      </c>
      <c r="G20" s="1">
        <f>H4*(F20-F19)</f>
        <v>1823.9999999999995</v>
      </c>
      <c r="H20" s="33">
        <v>1.45</v>
      </c>
      <c r="I20" s="1">
        <f>H4*(H20-H19)</f>
        <v>96.00000000000009</v>
      </c>
      <c r="J20" s="33">
        <v>19.33</v>
      </c>
      <c r="K20" s="1">
        <f>P4*(J20-J19)</f>
        <v>191.9999999999959</v>
      </c>
      <c r="L20" s="33"/>
      <c r="M20" s="1">
        <f>P4*(L20-L19)</f>
        <v>0</v>
      </c>
      <c r="N20" s="33">
        <v>5.45</v>
      </c>
      <c r="O20" s="1">
        <f>P4*(N20-N19)</f>
        <v>95.99999999999795</v>
      </c>
      <c r="P20" s="33">
        <v>8.32</v>
      </c>
      <c r="Q20" s="1">
        <f>P4*(P20-P19)</f>
        <v>288.0000000000109</v>
      </c>
      <c r="R20" s="33"/>
      <c r="S20" s="1">
        <f>X4*(R20-R19)</f>
        <v>0</v>
      </c>
      <c r="T20" s="33"/>
      <c r="U20" s="1">
        <f>X4*(T20-T19)</f>
        <v>0</v>
      </c>
      <c r="V20" s="33"/>
      <c r="W20" s="1">
        <f>X4*(V20-V19)</f>
        <v>0</v>
      </c>
      <c r="X20" s="33"/>
      <c r="Y20" s="1">
        <f>X4*(X20-X19)</f>
        <v>0</v>
      </c>
      <c r="Z20" s="33">
        <v>7.66</v>
      </c>
      <c r="AA20" s="1">
        <f>AF4*(Z20-Z19)</f>
        <v>0</v>
      </c>
      <c r="AB20" s="33"/>
      <c r="AC20" s="1">
        <f>AF4*(AB20-AB19)</f>
        <v>0</v>
      </c>
      <c r="AD20" s="33">
        <v>1.31</v>
      </c>
      <c r="AE20" s="1">
        <f>AF4*(AD20-AD19)</f>
        <v>0</v>
      </c>
      <c r="AF20" s="33"/>
      <c r="AG20" s="1">
        <f>AF4*(AF20-AF19)</f>
        <v>0</v>
      </c>
      <c r="AH20" s="138">
        <f t="shared" si="0"/>
        <v>191.9999999999959</v>
      </c>
      <c r="AI20" s="139"/>
      <c r="AJ20" s="132"/>
      <c r="AM20" s="23"/>
      <c r="AN20" s="23"/>
      <c r="AO20" s="23"/>
      <c r="AP20" s="23"/>
      <c r="AQ20" s="23"/>
      <c r="AR20" s="23"/>
      <c r="AS20" s="23"/>
      <c r="AT20" s="23"/>
    </row>
    <row r="21" spans="1:46" ht="15" customHeight="1" thickBot="1">
      <c r="A21" s="1">
        <v>12</v>
      </c>
      <c r="B21" s="33">
        <v>10.3</v>
      </c>
      <c r="C21" s="1">
        <f>H4*(B21-B20)</f>
        <v>0</v>
      </c>
      <c r="D21" s="33">
        <v>9.24</v>
      </c>
      <c r="E21" s="1">
        <f>H4*(D21-D20)</f>
        <v>480.0000000000068</v>
      </c>
      <c r="F21" s="33">
        <v>3.29</v>
      </c>
      <c r="G21" s="1">
        <f>H4*(F21-F20)</f>
        <v>0</v>
      </c>
      <c r="H21" s="33">
        <v>1.48</v>
      </c>
      <c r="I21" s="1">
        <f>H4*(H21-H20)</f>
        <v>288.0000000000002</v>
      </c>
      <c r="J21" s="33">
        <v>19.67</v>
      </c>
      <c r="K21" s="1">
        <f>P4*(J21-J20)</f>
        <v>3264.0000000000327</v>
      </c>
      <c r="L21" s="33"/>
      <c r="M21" s="1">
        <f>P4*(L21-L20)</f>
        <v>0</v>
      </c>
      <c r="N21" s="33">
        <v>5.64</v>
      </c>
      <c r="O21" s="1">
        <f>P4*(N21-N20)</f>
        <v>1823.9999999999952</v>
      </c>
      <c r="P21" s="33">
        <v>8.32</v>
      </c>
      <c r="Q21" s="1">
        <f>P4*(P21-P20)</f>
        <v>0</v>
      </c>
      <c r="R21" s="33"/>
      <c r="S21" s="1">
        <f>X4*(R21-R20)</f>
        <v>0</v>
      </c>
      <c r="T21" s="33"/>
      <c r="U21" s="1">
        <f>X4*(T21-T20)</f>
        <v>0</v>
      </c>
      <c r="V21" s="33"/>
      <c r="W21" s="1">
        <f>X4*(V21-V20)</f>
        <v>0</v>
      </c>
      <c r="X21" s="33"/>
      <c r="Y21" s="1">
        <f>X4*(X21-X20)</f>
        <v>0</v>
      </c>
      <c r="Z21" s="33">
        <v>7.66</v>
      </c>
      <c r="AA21" s="1">
        <f>AF4*(Z21-Z20)</f>
        <v>0</v>
      </c>
      <c r="AB21" s="33"/>
      <c r="AC21" s="1">
        <f>AF4*(AB21-AB20)</f>
        <v>0</v>
      </c>
      <c r="AD21" s="33">
        <v>1.31</v>
      </c>
      <c r="AE21" s="1">
        <f>AF4*(AD21-AD20)</f>
        <v>0</v>
      </c>
      <c r="AF21" s="33"/>
      <c r="AG21" s="1">
        <f>AF4*(AF21-AF20)</f>
        <v>0</v>
      </c>
      <c r="AH21" s="138">
        <f t="shared" si="0"/>
        <v>2784.000000000026</v>
      </c>
      <c r="AI21" s="139"/>
      <c r="AJ21" s="132"/>
      <c r="AM21" s="23"/>
      <c r="AN21" s="23"/>
      <c r="AO21" s="23"/>
      <c r="AP21" s="23"/>
      <c r="AQ21" s="23"/>
      <c r="AR21" s="23"/>
      <c r="AS21" s="23"/>
      <c r="AT21" s="23"/>
    </row>
    <row r="22" spans="1:46" ht="15" customHeight="1" thickBot="1">
      <c r="A22" s="1">
        <v>13</v>
      </c>
      <c r="B22" s="33">
        <v>10.3</v>
      </c>
      <c r="C22" s="1">
        <f>H4*(B22-B21)</f>
        <v>0</v>
      </c>
      <c r="D22" s="33">
        <v>9.33</v>
      </c>
      <c r="E22" s="1">
        <f>H4*(D22-D21)</f>
        <v>863.9999999999986</v>
      </c>
      <c r="F22" s="33">
        <v>3.29</v>
      </c>
      <c r="G22" s="1">
        <f>H4*(F22-F21)</f>
        <v>0</v>
      </c>
      <c r="H22" s="33">
        <v>1.54</v>
      </c>
      <c r="I22" s="1">
        <f>H4*(H22-H21)</f>
        <v>576.0000000000005</v>
      </c>
      <c r="J22" s="33">
        <v>20.21</v>
      </c>
      <c r="K22" s="1">
        <f>P4*(J22-J21)</f>
        <v>5183.999999999992</v>
      </c>
      <c r="L22" s="33"/>
      <c r="M22" s="1">
        <f>P4*(L22-L21)</f>
        <v>0</v>
      </c>
      <c r="N22" s="33">
        <v>5.91</v>
      </c>
      <c r="O22" s="1">
        <f>P4*(N22-N21)</f>
        <v>2592.0000000000045</v>
      </c>
      <c r="P22" s="33">
        <v>8.32</v>
      </c>
      <c r="Q22" s="1">
        <f>P4*(P22-P21)</f>
        <v>0</v>
      </c>
      <c r="R22" s="33"/>
      <c r="S22" s="1">
        <f>X4*(R22-R21)</f>
        <v>0</v>
      </c>
      <c r="T22" s="33"/>
      <c r="U22" s="1">
        <f>X4*(T22-T21)</f>
        <v>0</v>
      </c>
      <c r="V22" s="33"/>
      <c r="W22" s="1">
        <f>X4*(V22-V21)</f>
        <v>0</v>
      </c>
      <c r="X22" s="33"/>
      <c r="Y22" s="1">
        <f>X4*(X22-X21)</f>
        <v>0</v>
      </c>
      <c r="Z22" s="33">
        <v>7.66</v>
      </c>
      <c r="AA22" s="1">
        <f>AF4*(Z22-Z21)</f>
        <v>0</v>
      </c>
      <c r="AB22" s="33"/>
      <c r="AC22" s="1">
        <f>AF4*(AB22-AB21)</f>
        <v>0</v>
      </c>
      <c r="AD22" s="33">
        <v>1.31</v>
      </c>
      <c r="AE22" s="1">
        <f>AF4*(AD22-AD21)</f>
        <v>0</v>
      </c>
      <c r="AF22" s="33"/>
      <c r="AG22" s="1">
        <f>AF4*(AF22-AF21)</f>
        <v>0</v>
      </c>
      <c r="AH22" s="138">
        <f t="shared" si="0"/>
        <v>4319.999999999993</v>
      </c>
      <c r="AI22" s="139"/>
      <c r="AJ22" s="132"/>
      <c r="AM22" s="23"/>
      <c r="AN22" s="23"/>
      <c r="AO22" s="23"/>
      <c r="AP22" s="23"/>
      <c r="AQ22" s="23"/>
      <c r="AR22" s="23"/>
      <c r="AS22" s="23"/>
      <c r="AT22" s="23"/>
    </row>
    <row r="23" spans="1:46" ht="15" customHeight="1" thickBot="1">
      <c r="A23" s="1">
        <v>14</v>
      </c>
      <c r="B23" s="33">
        <v>10.3</v>
      </c>
      <c r="C23" s="1">
        <f>H4*(B23-B22)</f>
        <v>0</v>
      </c>
      <c r="D23" s="33">
        <v>9.33</v>
      </c>
      <c r="E23" s="1">
        <f>H4*(D23-D22)</f>
        <v>0</v>
      </c>
      <c r="F23" s="33">
        <v>3.29</v>
      </c>
      <c r="G23" s="1">
        <f>H4*(F23-F22)</f>
        <v>0</v>
      </c>
      <c r="H23" s="33">
        <v>1.56</v>
      </c>
      <c r="I23" s="1">
        <f>H4*(H23-H22)</f>
        <v>192.00000000000017</v>
      </c>
      <c r="J23" s="33">
        <v>20.4</v>
      </c>
      <c r="K23" s="1">
        <f>P4*(J23-J22)</f>
        <v>1823.9999999999782</v>
      </c>
      <c r="L23" s="33"/>
      <c r="M23" s="1">
        <f>P4*(L23-L22)</f>
        <v>0</v>
      </c>
      <c r="N23" s="33">
        <v>6</v>
      </c>
      <c r="O23" s="1">
        <f>P4*(N23-N22)</f>
        <v>863.9999999999986</v>
      </c>
      <c r="P23" s="33">
        <v>8.32</v>
      </c>
      <c r="Q23" s="1">
        <f>P4*(P23-P22)</f>
        <v>0</v>
      </c>
      <c r="R23" s="33"/>
      <c r="S23" s="1">
        <f>X4*(R23-R22)</f>
        <v>0</v>
      </c>
      <c r="T23" s="33"/>
      <c r="U23" s="1">
        <f>X4*(T23-T22)</f>
        <v>0</v>
      </c>
      <c r="V23" s="33"/>
      <c r="W23" s="1">
        <f>X4*(V23-V22)</f>
        <v>0</v>
      </c>
      <c r="X23" s="33"/>
      <c r="Y23" s="1">
        <f>X4*(X23-X22)</f>
        <v>0</v>
      </c>
      <c r="Z23" s="33">
        <v>7.66</v>
      </c>
      <c r="AA23" s="1">
        <f>AF4*(Z23-Z22)</f>
        <v>0</v>
      </c>
      <c r="AB23" s="33"/>
      <c r="AC23" s="1">
        <f>AF4*(AB23-AB22)</f>
        <v>0</v>
      </c>
      <c r="AD23" s="33">
        <v>1.31</v>
      </c>
      <c r="AE23" s="1">
        <f>AF4*(AD23-AD22)</f>
        <v>0</v>
      </c>
      <c r="AF23" s="33"/>
      <c r="AG23" s="1">
        <f>AF4*(AF23-AF22)</f>
        <v>0</v>
      </c>
      <c r="AH23" s="138">
        <f t="shared" si="0"/>
        <v>1823.9999999999782</v>
      </c>
      <c r="AI23" s="139"/>
      <c r="AJ23" s="132"/>
      <c r="AM23" s="23"/>
      <c r="AN23" s="23"/>
      <c r="AO23" s="23"/>
      <c r="AP23" s="23"/>
      <c r="AQ23" s="23"/>
      <c r="AR23" s="23"/>
      <c r="AS23" s="23"/>
      <c r="AT23" s="23"/>
    </row>
    <row r="24" spans="1:46" ht="15" customHeight="1" thickBot="1">
      <c r="A24" s="1">
        <v>15</v>
      </c>
      <c r="B24" s="33">
        <v>10.3</v>
      </c>
      <c r="C24" s="1">
        <f>H4*(B24-B23)</f>
        <v>0</v>
      </c>
      <c r="D24" s="33">
        <v>9.4</v>
      </c>
      <c r="E24" s="1">
        <f>H4*(D24-D23)</f>
        <v>672.0000000000027</v>
      </c>
      <c r="F24" s="33">
        <v>3.29</v>
      </c>
      <c r="G24" s="1">
        <f>H4*(F24-F23)</f>
        <v>0</v>
      </c>
      <c r="H24" s="33">
        <v>1.59</v>
      </c>
      <c r="I24" s="1">
        <f>H4*(H24-H23)</f>
        <v>288.0000000000002</v>
      </c>
      <c r="J24" s="33">
        <v>20.67</v>
      </c>
      <c r="K24" s="1">
        <f>P4*(J24-J23)</f>
        <v>2592.00000000003</v>
      </c>
      <c r="L24" s="33"/>
      <c r="M24" s="1">
        <f>P4*(L24-L23)</f>
        <v>0</v>
      </c>
      <c r="N24" s="33">
        <v>6.17</v>
      </c>
      <c r="O24" s="1">
        <f>P4*(N24-N23)</f>
        <v>1631.9999999999993</v>
      </c>
      <c r="P24" s="33">
        <v>8.32</v>
      </c>
      <c r="Q24" s="1">
        <f>P4*(P24-P23)</f>
        <v>0</v>
      </c>
      <c r="R24" s="33"/>
      <c r="S24" s="1">
        <f>X4*(R24-R23)</f>
        <v>0</v>
      </c>
      <c r="T24" s="33"/>
      <c r="U24" s="1">
        <f>X4*(T24-T23)</f>
        <v>0</v>
      </c>
      <c r="V24" s="33"/>
      <c r="W24" s="1">
        <f>X4*(V24-V23)</f>
        <v>0</v>
      </c>
      <c r="X24" s="33"/>
      <c r="Y24" s="1">
        <f>X4*(X24-X23)</f>
        <v>0</v>
      </c>
      <c r="Z24" s="33">
        <v>7.66</v>
      </c>
      <c r="AA24" s="1">
        <f>AF4*(Z24-Z23)</f>
        <v>0</v>
      </c>
      <c r="AB24" s="33"/>
      <c r="AC24" s="1">
        <f>AF4*(AB24-AB23)</f>
        <v>0</v>
      </c>
      <c r="AD24" s="33">
        <v>1.31</v>
      </c>
      <c r="AE24" s="1">
        <f>AF4*(AD24-AD23)</f>
        <v>0</v>
      </c>
      <c r="AF24" s="33"/>
      <c r="AG24" s="1">
        <f>AF4*(AF24-AF23)</f>
        <v>0</v>
      </c>
      <c r="AH24" s="138">
        <f t="shared" si="0"/>
        <v>1920.0000000000273</v>
      </c>
      <c r="AI24" s="139"/>
      <c r="AJ24" s="132"/>
      <c r="AM24" s="23"/>
      <c r="AN24" s="23"/>
      <c r="AO24" s="23"/>
      <c r="AP24" s="23"/>
      <c r="AQ24" s="23"/>
      <c r="AR24" s="23"/>
      <c r="AS24" s="23"/>
      <c r="AT24" s="23"/>
    </row>
    <row r="25" spans="1:46" ht="15" customHeight="1" thickBot="1">
      <c r="A25" s="1">
        <v>16</v>
      </c>
      <c r="B25" s="33">
        <v>10.3</v>
      </c>
      <c r="C25" s="1">
        <f>H4*(B25-B24)</f>
        <v>0</v>
      </c>
      <c r="D25" s="33">
        <v>9.46</v>
      </c>
      <c r="E25" s="1">
        <f>H4*(D25-D24)</f>
        <v>576.0000000000048</v>
      </c>
      <c r="F25" s="33">
        <v>3.34</v>
      </c>
      <c r="G25" s="1">
        <f>H4*(F25-F24)</f>
        <v>479.9999999999983</v>
      </c>
      <c r="H25" s="33">
        <v>1.62</v>
      </c>
      <c r="I25" s="1">
        <f>N3*(H25-H24)</f>
        <v>0</v>
      </c>
      <c r="J25" s="33">
        <v>21.06</v>
      </c>
      <c r="K25" s="1">
        <f>P4*(J25-J24)</f>
        <v>3743.9999999999714</v>
      </c>
      <c r="L25" s="33"/>
      <c r="M25" s="1">
        <f>P4*(L25-L24)</f>
        <v>0</v>
      </c>
      <c r="N25" s="33">
        <v>6.35</v>
      </c>
      <c r="O25" s="1">
        <f>P4*(N25-N24)</f>
        <v>1727.9999999999973</v>
      </c>
      <c r="P25" s="33">
        <v>8.32</v>
      </c>
      <c r="Q25" s="1">
        <f>P4*(P25-P24)</f>
        <v>0</v>
      </c>
      <c r="R25" s="33"/>
      <c r="S25" s="1">
        <f>X4*(R25-R24)</f>
        <v>0</v>
      </c>
      <c r="T25" s="33"/>
      <c r="U25" s="1">
        <f>X4*(T25-T24)</f>
        <v>0</v>
      </c>
      <c r="V25" s="33"/>
      <c r="W25" s="1">
        <f>X4*(V25-V24)</f>
        <v>0</v>
      </c>
      <c r="X25" s="33"/>
      <c r="Y25" s="1">
        <f>X4*(X25-X24)</f>
        <v>0</v>
      </c>
      <c r="Z25" s="33">
        <v>7.66</v>
      </c>
      <c r="AA25" s="1">
        <f>AF4*(Z25-Z24)</f>
        <v>0</v>
      </c>
      <c r="AB25" s="33"/>
      <c r="AC25" s="1">
        <f>AF4*(AB25-AB24)</f>
        <v>0</v>
      </c>
      <c r="AD25" s="33">
        <v>1.32</v>
      </c>
      <c r="AE25" s="1">
        <f>AF4*(AD25-AD24)</f>
        <v>96.00000000000009</v>
      </c>
      <c r="AF25" s="33"/>
      <c r="AG25" s="1">
        <f>AF4*(AF25-AF24)</f>
        <v>0</v>
      </c>
      <c r="AH25" s="138">
        <f t="shared" si="0"/>
        <v>3167.9999999999663</v>
      </c>
      <c r="AI25" s="139"/>
      <c r="AJ25" s="132"/>
      <c r="AM25" s="23"/>
      <c r="AN25" s="23"/>
      <c r="AO25" s="23"/>
      <c r="AP25" s="23"/>
      <c r="AQ25" s="23"/>
      <c r="AR25" s="23"/>
      <c r="AS25" s="23"/>
      <c r="AT25" s="23"/>
    </row>
    <row r="26" spans="1:46" ht="15" customHeight="1" thickBot="1">
      <c r="A26" s="1">
        <v>17</v>
      </c>
      <c r="B26" s="33">
        <v>10.3</v>
      </c>
      <c r="C26" s="1">
        <f>H4*(B26-B25)</f>
        <v>0</v>
      </c>
      <c r="D26" s="33">
        <v>9.47</v>
      </c>
      <c r="E26" s="1">
        <f>H4*(D26-D25)</f>
        <v>95.99999999999795</v>
      </c>
      <c r="F26" s="33">
        <v>3.34</v>
      </c>
      <c r="G26" s="1">
        <f>H4*(F26-F25)</f>
        <v>0</v>
      </c>
      <c r="H26" s="33">
        <v>1.62</v>
      </c>
      <c r="I26" s="1">
        <f>N3*(H26-H25)</f>
        <v>0</v>
      </c>
      <c r="J26" s="33">
        <v>21.12</v>
      </c>
      <c r="K26" s="1">
        <f>P4*(J26-J25)</f>
        <v>576.0000000000218</v>
      </c>
      <c r="L26" s="33"/>
      <c r="M26" s="1">
        <f>P4*(L26-L25)</f>
        <v>0</v>
      </c>
      <c r="N26" s="33">
        <v>6.4</v>
      </c>
      <c r="O26" s="1">
        <f>P4*(N26-N25)</f>
        <v>480.0000000000068</v>
      </c>
      <c r="P26" s="33">
        <v>8.32</v>
      </c>
      <c r="Q26" s="1">
        <f>P4*(P26-P25)</f>
        <v>0</v>
      </c>
      <c r="R26" s="33"/>
      <c r="S26" s="1">
        <f>X4*(R26-R25)</f>
        <v>0</v>
      </c>
      <c r="T26" s="33"/>
      <c r="U26" s="1">
        <f>X4*(T26-T25)</f>
        <v>0</v>
      </c>
      <c r="V26" s="33"/>
      <c r="W26" s="1">
        <f>X4*(V26-V25)</f>
        <v>0</v>
      </c>
      <c r="X26" s="33"/>
      <c r="Y26" s="1">
        <f>X4*(X26-X25)</f>
        <v>0</v>
      </c>
      <c r="Z26" s="33">
        <v>7.66</v>
      </c>
      <c r="AA26" s="1">
        <f>AF4*(Z26-Z25)</f>
        <v>0</v>
      </c>
      <c r="AB26" s="33"/>
      <c r="AC26" s="1">
        <f>AF4*(AB26-AB25)</f>
        <v>0</v>
      </c>
      <c r="AD26" s="33">
        <v>1.42</v>
      </c>
      <c r="AE26" s="1">
        <f>AF4*(AD26-AD25)</f>
        <v>959.9999999999987</v>
      </c>
      <c r="AF26" s="33"/>
      <c r="AG26" s="1">
        <f>AF4*(AF26-AF25)</f>
        <v>0</v>
      </c>
      <c r="AH26" s="138">
        <f t="shared" si="0"/>
        <v>480.0000000000239</v>
      </c>
      <c r="AI26" s="139"/>
      <c r="AJ26" s="132"/>
      <c r="AM26" s="23"/>
      <c r="AN26" s="23"/>
      <c r="AO26" s="23"/>
      <c r="AP26" s="23"/>
      <c r="AQ26" s="23"/>
      <c r="AR26" s="23"/>
      <c r="AS26" s="23"/>
      <c r="AT26" s="23"/>
    </row>
    <row r="27" spans="1:46" ht="15" customHeight="1" thickBot="1">
      <c r="A27" s="1">
        <v>18</v>
      </c>
      <c r="B27" s="33">
        <v>10.3</v>
      </c>
      <c r="C27" s="1">
        <f>H4*(B27-B26)</f>
        <v>0</v>
      </c>
      <c r="D27" s="33">
        <v>9.48</v>
      </c>
      <c r="E27" s="1">
        <f>J3*(D27-D26)</f>
        <v>0</v>
      </c>
      <c r="F27" s="33">
        <v>3.38</v>
      </c>
      <c r="G27" s="1">
        <f>H4*(F27-F26)</f>
        <v>384.00000000000034</v>
      </c>
      <c r="H27" s="33">
        <v>1.63</v>
      </c>
      <c r="I27" s="1">
        <f>H4*(H27-H26)</f>
        <v>95.99999999999795</v>
      </c>
      <c r="J27" s="33">
        <v>21.27</v>
      </c>
      <c r="K27" s="1">
        <f>P4*(J27-J26)</f>
        <v>1439.9999999999864</v>
      </c>
      <c r="L27" s="33"/>
      <c r="M27" s="1">
        <f>P4*(L27-L26)</f>
        <v>0</v>
      </c>
      <c r="N27" s="33">
        <v>6.46</v>
      </c>
      <c r="O27" s="1">
        <f>P4*(N27-N26)</f>
        <v>575.9999999999962</v>
      </c>
      <c r="P27" s="33">
        <v>8.32</v>
      </c>
      <c r="Q27" s="1">
        <f>P4*(P27-P26)</f>
        <v>0</v>
      </c>
      <c r="R27" s="33"/>
      <c r="S27" s="1">
        <f>X4*(R27-R26)</f>
        <v>0</v>
      </c>
      <c r="T27" s="33"/>
      <c r="U27" s="1">
        <f>X4*(T27-T26)</f>
        <v>0</v>
      </c>
      <c r="V27" s="33"/>
      <c r="W27" s="1">
        <f>X4*(V27-V26)</f>
        <v>0</v>
      </c>
      <c r="X27" s="33"/>
      <c r="Y27" s="1">
        <f>X4*(X27-X26)</f>
        <v>0</v>
      </c>
      <c r="Z27" s="33">
        <v>8.15</v>
      </c>
      <c r="AA27" s="1">
        <f>AF4*(Z27-Z26)</f>
        <v>4704.000000000002</v>
      </c>
      <c r="AB27" s="33"/>
      <c r="AC27" s="1">
        <f>AF4*(AB27-AB26)</f>
        <v>0</v>
      </c>
      <c r="AD27" s="33">
        <v>1.51</v>
      </c>
      <c r="AE27" s="1">
        <f>AF4*(AD27-AD26)</f>
        <v>864.0000000000008</v>
      </c>
      <c r="AF27" s="33"/>
      <c r="AG27" s="1">
        <f>AF4*(AF27-AF26)</f>
        <v>0</v>
      </c>
      <c r="AH27" s="138">
        <f t="shared" si="0"/>
        <v>6143.999999999988</v>
      </c>
      <c r="AI27" s="139"/>
      <c r="AJ27" s="132"/>
      <c r="AM27" s="25"/>
      <c r="AN27" s="25"/>
      <c r="AO27" s="25"/>
      <c r="AP27" s="25"/>
      <c r="AQ27" s="25"/>
      <c r="AR27" s="25"/>
      <c r="AS27" s="25"/>
      <c r="AT27" s="23"/>
    </row>
    <row r="28" spans="1:46" ht="15" customHeight="1" thickBot="1">
      <c r="A28" s="1">
        <v>19</v>
      </c>
      <c r="B28" s="33">
        <v>10.3</v>
      </c>
      <c r="C28" s="1">
        <f>H4*(B28-B27)</f>
        <v>0</v>
      </c>
      <c r="D28" s="33">
        <v>9.48</v>
      </c>
      <c r="E28" s="1">
        <f>J3*(D28-D27)</f>
        <v>0</v>
      </c>
      <c r="F28" s="33">
        <v>3.38</v>
      </c>
      <c r="G28" s="1">
        <f>H4*(F28-F27)</f>
        <v>0</v>
      </c>
      <c r="H28" s="33">
        <v>1.63</v>
      </c>
      <c r="I28" s="1">
        <f>N3*(H28-H27)</f>
        <v>0</v>
      </c>
      <c r="J28" s="33">
        <v>21.28</v>
      </c>
      <c r="K28" s="1">
        <f>P4*(J28-J27)</f>
        <v>96.000000000015</v>
      </c>
      <c r="L28" s="33"/>
      <c r="M28" s="1">
        <f>P4*(L28-L27)</f>
        <v>0</v>
      </c>
      <c r="N28" s="33">
        <v>6.46</v>
      </c>
      <c r="O28" s="1">
        <f>P4*(N28-N27)</f>
        <v>0</v>
      </c>
      <c r="P28" s="33">
        <v>8.32</v>
      </c>
      <c r="Q28" s="1">
        <f>P4*(P28-P27)</f>
        <v>0</v>
      </c>
      <c r="R28" s="33"/>
      <c r="S28" s="1">
        <f>X4*(R28-R27)</f>
        <v>0</v>
      </c>
      <c r="T28" s="33"/>
      <c r="U28" s="1">
        <f>X4*(T28-T27)</f>
        <v>0</v>
      </c>
      <c r="V28" s="33"/>
      <c r="W28" s="1">
        <f>X4*(V28-V27)</f>
        <v>0</v>
      </c>
      <c r="X28" s="33"/>
      <c r="Y28" s="1">
        <f>X4*(X28-X27)</f>
        <v>0</v>
      </c>
      <c r="Z28" s="33">
        <v>8.41</v>
      </c>
      <c r="AA28" s="1">
        <f>AF4*(Z28-Z27)</f>
        <v>2495.999999999998</v>
      </c>
      <c r="AB28" s="33"/>
      <c r="AC28" s="1">
        <f>AF4*(AB28-AB27)</f>
        <v>0</v>
      </c>
      <c r="AD28" s="33">
        <v>1.62</v>
      </c>
      <c r="AE28" s="1">
        <f>AF4*(AD28-AD27)</f>
        <v>1056.000000000001</v>
      </c>
      <c r="AF28" s="33"/>
      <c r="AG28" s="1">
        <f>AF4*(AF28-AF27)</f>
        <v>0</v>
      </c>
      <c r="AH28" s="138">
        <f t="shared" si="0"/>
        <v>2592.000000000013</v>
      </c>
      <c r="AI28" s="139"/>
      <c r="AJ28" s="132"/>
      <c r="AM28" s="25"/>
      <c r="AN28" s="25"/>
      <c r="AO28" s="25"/>
      <c r="AP28" s="25"/>
      <c r="AQ28" s="25"/>
      <c r="AR28" s="25"/>
      <c r="AS28" s="25"/>
      <c r="AT28" s="23"/>
    </row>
    <row r="29" spans="1:46" ht="15" customHeight="1" thickBot="1">
      <c r="A29" s="1">
        <v>20</v>
      </c>
      <c r="B29" s="33">
        <v>10.3</v>
      </c>
      <c r="C29" s="1">
        <f>H4*(B29-B28)</f>
        <v>0</v>
      </c>
      <c r="D29" s="33">
        <v>9.48</v>
      </c>
      <c r="E29" s="1">
        <f>J3*(D29-D28)</f>
        <v>0</v>
      </c>
      <c r="F29" s="33">
        <v>3.38</v>
      </c>
      <c r="G29" s="1">
        <f>H4*(F29-F28)</f>
        <v>0</v>
      </c>
      <c r="H29" s="33">
        <v>1.63</v>
      </c>
      <c r="I29" s="1">
        <f>N3*(H29-H28)</f>
        <v>0</v>
      </c>
      <c r="J29" s="33">
        <v>21.29</v>
      </c>
      <c r="K29" s="1">
        <f>P4*(J29-J28)</f>
        <v>95.9999999999809</v>
      </c>
      <c r="L29" s="33"/>
      <c r="M29" s="1">
        <f>P4*(L29-L28)</f>
        <v>0</v>
      </c>
      <c r="N29" s="33">
        <v>6.47</v>
      </c>
      <c r="O29" s="1">
        <f>P4*(N29-N28)</f>
        <v>95.99999999999795</v>
      </c>
      <c r="P29" s="33">
        <v>8.32</v>
      </c>
      <c r="Q29" s="1">
        <f>P4*(P29-P28)</f>
        <v>0</v>
      </c>
      <c r="R29" s="33"/>
      <c r="S29" s="1">
        <f>X4*(R29-R28)</f>
        <v>0</v>
      </c>
      <c r="T29" s="33"/>
      <c r="U29" s="1">
        <f>X4*(T29-T28)</f>
        <v>0</v>
      </c>
      <c r="V29" s="33"/>
      <c r="W29" s="1">
        <f>X4*(V29-V28)</f>
        <v>0</v>
      </c>
      <c r="X29" s="33"/>
      <c r="Y29" s="1">
        <f>X4*(X29-X28)</f>
        <v>0</v>
      </c>
      <c r="Z29" s="33">
        <v>8.99</v>
      </c>
      <c r="AA29" s="1">
        <f>AF4*(Z29-Z28)</f>
        <v>5568.000000000001</v>
      </c>
      <c r="AB29" s="33"/>
      <c r="AC29" s="1">
        <f>AF4*(AB29-AB28)</f>
        <v>0</v>
      </c>
      <c r="AD29" s="33">
        <v>1.84</v>
      </c>
      <c r="AE29" s="1">
        <f>AF4*(AD29-AD28)</f>
        <v>2111.9999999999995</v>
      </c>
      <c r="AF29" s="33"/>
      <c r="AG29" s="1">
        <f>AF4*(AF29-AF28)</f>
        <v>0</v>
      </c>
      <c r="AH29" s="138">
        <f t="shared" si="0"/>
        <v>5663.999999999982</v>
      </c>
      <c r="AI29" s="139"/>
      <c r="AJ29" s="132"/>
      <c r="AM29" s="25"/>
      <c r="AN29" s="25"/>
      <c r="AO29" s="25"/>
      <c r="AP29" s="25"/>
      <c r="AQ29" s="25"/>
      <c r="AR29" s="25"/>
      <c r="AS29" s="25"/>
      <c r="AT29" s="23"/>
    </row>
    <row r="30" spans="1:46" ht="15" customHeight="1" thickBot="1">
      <c r="A30" s="1">
        <v>21</v>
      </c>
      <c r="B30" s="33">
        <v>10.3</v>
      </c>
      <c r="C30" s="1">
        <f>H4*(B30-B29)</f>
        <v>0</v>
      </c>
      <c r="D30" s="33">
        <v>9.48</v>
      </c>
      <c r="E30" s="1">
        <f>J3*(D30-D29)</f>
        <v>0</v>
      </c>
      <c r="F30" s="33">
        <v>3.38</v>
      </c>
      <c r="G30" s="1">
        <f>H4*(F30-F29)</f>
        <v>0</v>
      </c>
      <c r="H30" s="33">
        <v>1.63</v>
      </c>
      <c r="I30" s="1">
        <f>N3*(H30-H29)</f>
        <v>0</v>
      </c>
      <c r="J30" s="33">
        <v>21.3</v>
      </c>
      <c r="K30" s="1">
        <f>P4*(J30-J29)</f>
        <v>96.000000000015</v>
      </c>
      <c r="L30" s="33"/>
      <c r="M30" s="1">
        <f>P4*(L30-L29)</f>
        <v>0</v>
      </c>
      <c r="N30" s="33">
        <v>6.48</v>
      </c>
      <c r="O30" s="1">
        <f>P4*(N30-N29)</f>
        <v>96.00000000000648</v>
      </c>
      <c r="P30" s="33">
        <v>8.32</v>
      </c>
      <c r="Q30" s="1">
        <f>P4*(P30-P29)</f>
        <v>0</v>
      </c>
      <c r="R30" s="33"/>
      <c r="S30" s="1">
        <f>X4*(R30-R29)</f>
        <v>0</v>
      </c>
      <c r="T30" s="33"/>
      <c r="U30" s="1">
        <f>X4*(T30-T29)</f>
        <v>0</v>
      </c>
      <c r="V30" s="33"/>
      <c r="W30" s="1">
        <f>X4*(V30-V29)</f>
        <v>0</v>
      </c>
      <c r="X30" s="33"/>
      <c r="Y30" s="1">
        <f>X4*(X30-X29)</f>
        <v>0</v>
      </c>
      <c r="Z30" s="33">
        <v>9.74</v>
      </c>
      <c r="AA30" s="1">
        <f>AF4*(Z30-Z29)</f>
        <v>7200</v>
      </c>
      <c r="AB30" s="33"/>
      <c r="AC30" s="1">
        <f>AF4*(AB30-AB29)</f>
        <v>0</v>
      </c>
      <c r="AD30" s="33">
        <v>1.99</v>
      </c>
      <c r="AE30" s="1">
        <f>AF4*(AD30-AD29)</f>
        <v>1439.999999999999</v>
      </c>
      <c r="AF30" s="33"/>
      <c r="AG30" s="1">
        <f>AF4*(AF30-AF29)</f>
        <v>0</v>
      </c>
      <c r="AH30" s="138">
        <f t="shared" si="0"/>
        <v>7296.000000000015</v>
      </c>
      <c r="AI30" s="139"/>
      <c r="AJ30" s="132"/>
      <c r="AM30" s="25"/>
      <c r="AN30" s="25"/>
      <c r="AO30" s="25"/>
      <c r="AP30" s="25"/>
      <c r="AQ30" s="25"/>
      <c r="AR30" s="25"/>
      <c r="AS30" s="25"/>
      <c r="AT30" s="23"/>
    </row>
    <row r="31" spans="1:46" ht="15" customHeight="1" thickBot="1">
      <c r="A31" s="1">
        <v>22</v>
      </c>
      <c r="B31" s="33">
        <v>10.3</v>
      </c>
      <c r="C31" s="1">
        <f>H4*(B31-B30)</f>
        <v>0</v>
      </c>
      <c r="D31" s="33">
        <v>9.48</v>
      </c>
      <c r="E31" s="1">
        <f>J3*(D31-D30)</f>
        <v>0</v>
      </c>
      <c r="F31" s="33">
        <v>3.38</v>
      </c>
      <c r="G31" s="1">
        <f>H4*(F31-F30)</f>
        <v>0</v>
      </c>
      <c r="H31" s="33">
        <v>1.63</v>
      </c>
      <c r="I31" s="1">
        <f>N3*(H31-H30)</f>
        <v>0</v>
      </c>
      <c r="J31" s="33">
        <v>21.32</v>
      </c>
      <c r="K31" s="1">
        <f>P4*(J31-J30)</f>
        <v>191.9999999999959</v>
      </c>
      <c r="L31" s="33"/>
      <c r="M31" s="1">
        <f>P4*(L31-L30)</f>
        <v>0</v>
      </c>
      <c r="N31" s="33">
        <v>6.49</v>
      </c>
      <c r="O31" s="1">
        <f>P4*(N31-N30)</f>
        <v>95.99999999999795</v>
      </c>
      <c r="P31" s="33">
        <v>8.32</v>
      </c>
      <c r="Q31" s="1">
        <f>P4*(P31-P30)</f>
        <v>0</v>
      </c>
      <c r="R31" s="33"/>
      <c r="S31" s="1">
        <f>X4*(R31-R30)</f>
        <v>0</v>
      </c>
      <c r="T31" s="33"/>
      <c r="U31" s="1">
        <f>X4*(T31-T30)</f>
        <v>0</v>
      </c>
      <c r="V31" s="33"/>
      <c r="W31" s="1">
        <f>X4*(V31-V30)</f>
        <v>0</v>
      </c>
      <c r="X31" s="33"/>
      <c r="Y31" s="1">
        <f>X4*(X31-X30)</f>
        <v>0</v>
      </c>
      <c r="Z31" s="33">
        <v>9.77</v>
      </c>
      <c r="AA31" s="1">
        <f>AF4*(Z31-Z30)</f>
        <v>287.99999999999386</v>
      </c>
      <c r="AB31" s="33"/>
      <c r="AC31" s="1">
        <f>AF4*(AB31-AB30)</f>
        <v>0</v>
      </c>
      <c r="AD31" s="33">
        <v>2.15</v>
      </c>
      <c r="AE31" s="1">
        <f>AF4*(AD31-AD30)</f>
        <v>1535.9999999999993</v>
      </c>
      <c r="AF31" s="33"/>
      <c r="AG31" s="1">
        <f>AF4*(AF31-AF30)</f>
        <v>0</v>
      </c>
      <c r="AH31" s="138">
        <f t="shared" si="0"/>
        <v>479.99999999998977</v>
      </c>
      <c r="AI31" s="139"/>
      <c r="AJ31" s="132"/>
      <c r="AM31" s="25"/>
      <c r="AN31" s="25"/>
      <c r="AO31" s="25"/>
      <c r="AP31" s="25"/>
      <c r="AQ31" s="25"/>
      <c r="AR31" s="25"/>
      <c r="AS31" s="25"/>
      <c r="AT31" s="23"/>
    </row>
    <row r="32" spans="1:46" ht="15" customHeight="1" thickBot="1">
      <c r="A32" s="1">
        <v>23</v>
      </c>
      <c r="B32" s="33">
        <v>10.3</v>
      </c>
      <c r="C32" s="1">
        <f>H4*(B32-B31)</f>
        <v>0</v>
      </c>
      <c r="D32" s="33">
        <v>9.48</v>
      </c>
      <c r="E32" s="1">
        <f>J3*(D32-D31)</f>
        <v>0</v>
      </c>
      <c r="F32" s="33">
        <v>3.38</v>
      </c>
      <c r="G32" s="1">
        <f>H4*(F32-F31)</f>
        <v>0</v>
      </c>
      <c r="H32" s="33">
        <v>1.63</v>
      </c>
      <c r="I32" s="1">
        <f>N3*(H32-H31)</f>
        <v>0</v>
      </c>
      <c r="J32" s="33">
        <v>21.34</v>
      </c>
      <c r="K32" s="1">
        <f>P4*(J32-J31)</f>
        <v>191.9999999999959</v>
      </c>
      <c r="L32" s="33"/>
      <c r="M32" s="1">
        <f>P4*(L32-L31)</f>
        <v>0</v>
      </c>
      <c r="N32" s="33">
        <v>6.49</v>
      </c>
      <c r="O32" s="1">
        <f>P4*(N32-N31)</f>
        <v>0</v>
      </c>
      <c r="P32" s="33">
        <v>8.32</v>
      </c>
      <c r="Q32" s="1">
        <f>P4*(P32-P31)</f>
        <v>0</v>
      </c>
      <c r="R32" s="33"/>
      <c r="S32" s="1">
        <f>X4*(R32-R31)</f>
        <v>0</v>
      </c>
      <c r="T32" s="33"/>
      <c r="U32" s="1">
        <f>X4*(T32-T31)</f>
        <v>0</v>
      </c>
      <c r="V32" s="33"/>
      <c r="W32" s="1">
        <f>X4*(V32-V31)</f>
        <v>0</v>
      </c>
      <c r="X32" s="33"/>
      <c r="Y32" s="1">
        <f>X4*(X32-X31)</f>
        <v>0</v>
      </c>
      <c r="Z32" s="33">
        <v>10.09</v>
      </c>
      <c r="AA32" s="1">
        <f>AF4*(Z32-Z31)</f>
        <v>3072.0000000000027</v>
      </c>
      <c r="AB32" s="33"/>
      <c r="AC32" s="1">
        <f>AF4*(AB32-AB31)</f>
        <v>0</v>
      </c>
      <c r="AD32" s="33">
        <v>2.24</v>
      </c>
      <c r="AE32" s="1">
        <f>AF4*(AD32-AD31)</f>
        <v>864.000000000003</v>
      </c>
      <c r="AF32" s="33"/>
      <c r="AG32" s="1">
        <f>AF4*(AF32-AF31)</f>
        <v>0</v>
      </c>
      <c r="AH32" s="138">
        <f t="shared" si="0"/>
        <v>3263.9999999999986</v>
      </c>
      <c r="AI32" s="139"/>
      <c r="AJ32" s="132"/>
      <c r="AM32" s="23"/>
      <c r="AN32" s="23"/>
      <c r="AO32" s="23"/>
      <c r="AP32" s="23"/>
      <c r="AQ32" s="23"/>
      <c r="AR32" s="23"/>
      <c r="AS32" s="23"/>
      <c r="AT32" s="23"/>
    </row>
    <row r="33" spans="1:46" ht="15" customHeight="1" thickBot="1">
      <c r="A33" s="1">
        <v>24</v>
      </c>
      <c r="B33" s="33">
        <v>10.3</v>
      </c>
      <c r="C33" s="1">
        <f>H4*(B33-B32)</f>
        <v>0</v>
      </c>
      <c r="D33" s="33">
        <v>9.48</v>
      </c>
      <c r="E33" s="1">
        <f>J3*(D33-D32)</f>
        <v>0</v>
      </c>
      <c r="F33" s="33">
        <v>3.38</v>
      </c>
      <c r="G33" s="1">
        <f>H4*(F33-F32)</f>
        <v>0</v>
      </c>
      <c r="H33" s="33">
        <v>1.63</v>
      </c>
      <c r="I33" s="1">
        <f>N3*(H33-H32)</f>
        <v>0</v>
      </c>
      <c r="J33" s="33">
        <v>21.36</v>
      </c>
      <c r="K33" s="1">
        <f>P4*(J33-J32)</f>
        <v>191.9999999999959</v>
      </c>
      <c r="L33" s="33"/>
      <c r="M33" s="1">
        <f>P4*(L33-L32)</f>
        <v>0</v>
      </c>
      <c r="N33" s="33">
        <v>6.5</v>
      </c>
      <c r="O33" s="1">
        <f>P4*(N33-N32)</f>
        <v>95.99999999999795</v>
      </c>
      <c r="P33" s="33">
        <v>8.32</v>
      </c>
      <c r="Q33" s="1">
        <f>P4*(P33-P32)</f>
        <v>0</v>
      </c>
      <c r="R33" s="33"/>
      <c r="S33" s="1">
        <f>X4*(R33-R32)</f>
        <v>0</v>
      </c>
      <c r="T33" s="33"/>
      <c r="U33" s="1">
        <f>X4*(T33-T32)</f>
        <v>0</v>
      </c>
      <c r="V33" s="33"/>
      <c r="W33" s="1">
        <f>X4*(V33-V32)</f>
        <v>0</v>
      </c>
      <c r="X33" s="33"/>
      <c r="Y33" s="1">
        <f>X4*(X33-X32)</f>
        <v>0</v>
      </c>
      <c r="Z33" s="33">
        <v>10.5</v>
      </c>
      <c r="AA33" s="1">
        <f>AF4*(Z33-Z32)</f>
        <v>3936.0000000000014</v>
      </c>
      <c r="AB33" s="33"/>
      <c r="AC33" s="1">
        <f>AF4*(AB33-AB32)</f>
        <v>0</v>
      </c>
      <c r="AD33" s="33">
        <v>2.39</v>
      </c>
      <c r="AE33" s="1">
        <f>AF4*(AD33-AD32)</f>
        <v>1439.999999999999</v>
      </c>
      <c r="AF33" s="33"/>
      <c r="AG33" s="1">
        <f>AF4*(AF33-AF32)</f>
        <v>0</v>
      </c>
      <c r="AH33" s="138">
        <f t="shared" si="0"/>
        <v>4127.999999999997</v>
      </c>
      <c r="AI33" s="139"/>
      <c r="AJ33" s="132"/>
      <c r="AM33" s="23"/>
      <c r="AN33" s="23"/>
      <c r="AO33" s="23"/>
      <c r="AP33" s="23"/>
      <c r="AQ33" s="23"/>
      <c r="AR33" s="23"/>
      <c r="AS33" s="23"/>
      <c r="AT33" s="23"/>
    </row>
    <row r="34" spans="1:46" ht="15" customHeight="1" thickBot="1">
      <c r="A34" s="1">
        <v>1</v>
      </c>
      <c r="B34" s="33">
        <v>10.3</v>
      </c>
      <c r="C34" s="1">
        <f>H4*(B34-B33)</f>
        <v>0</v>
      </c>
      <c r="D34" s="33">
        <v>9.48</v>
      </c>
      <c r="E34" s="1">
        <f>H4*(D35-D34)</f>
        <v>0</v>
      </c>
      <c r="F34" s="33">
        <v>3.38</v>
      </c>
      <c r="G34" s="1">
        <f>H4*(F34-F33)</f>
        <v>0</v>
      </c>
      <c r="H34" s="33">
        <v>1.63</v>
      </c>
      <c r="I34" s="1">
        <f>N3*(H34-H33)</f>
        <v>0</v>
      </c>
      <c r="J34" s="33">
        <v>21.37</v>
      </c>
      <c r="K34" s="1">
        <f>P4*(J34-J33)</f>
        <v>96.000000000015</v>
      </c>
      <c r="L34" s="33"/>
      <c r="M34" s="1">
        <f>P4*(L34-L33)</f>
        <v>0</v>
      </c>
      <c r="N34" s="33">
        <v>6.5</v>
      </c>
      <c r="O34" s="1">
        <f>P4*(N34-N33)</f>
        <v>0</v>
      </c>
      <c r="P34" s="33">
        <v>8.32</v>
      </c>
      <c r="Q34" s="1">
        <f>P4*(P34-P33)</f>
        <v>0</v>
      </c>
      <c r="R34" s="33"/>
      <c r="S34" s="1">
        <f>X4*(R34-R33)</f>
        <v>0</v>
      </c>
      <c r="T34" s="33"/>
      <c r="U34" s="1">
        <f>X4*(T34-T33)</f>
        <v>0</v>
      </c>
      <c r="V34" s="33"/>
      <c r="W34" s="1">
        <f>X4*(V34-V33)</f>
        <v>0</v>
      </c>
      <c r="X34" s="33"/>
      <c r="Y34" s="1">
        <f>X4*(X34-X33)</f>
        <v>0</v>
      </c>
      <c r="Z34" s="33">
        <v>10.78</v>
      </c>
      <c r="AA34" s="1">
        <f>AF4*(Z34-Z33)</f>
        <v>2687.9999999999936</v>
      </c>
      <c r="AB34" s="33"/>
      <c r="AC34" s="1">
        <f>AF4*(AB34-AB33)</f>
        <v>0</v>
      </c>
      <c r="AD34" s="33">
        <v>2.52</v>
      </c>
      <c r="AE34" s="1">
        <f>AF4*(AD34-AD33)</f>
        <v>1247.999999999999</v>
      </c>
      <c r="AF34" s="33"/>
      <c r="AG34" s="1">
        <f>AF4*(AF34-AF33)</f>
        <v>0</v>
      </c>
      <c r="AH34" s="138">
        <f t="shared" si="0"/>
        <v>2784.0000000000086</v>
      </c>
      <c r="AI34" s="139"/>
      <c r="AJ34" s="132"/>
      <c r="AM34" s="23"/>
      <c r="AN34" s="23"/>
      <c r="AO34" s="23"/>
      <c r="AP34" s="23"/>
      <c r="AQ34" s="23"/>
      <c r="AR34" s="23"/>
      <c r="AS34" s="23"/>
      <c r="AT34" s="23"/>
    </row>
    <row r="35" spans="1:46" ht="15" customHeight="1" thickBot="1">
      <c r="A35" s="1">
        <v>2</v>
      </c>
      <c r="B35" s="33">
        <v>10.3</v>
      </c>
      <c r="C35" s="1">
        <f>H4*(B35-B34)</f>
        <v>0</v>
      </c>
      <c r="D35" s="33">
        <v>9.48</v>
      </c>
      <c r="E35" s="5">
        <f>H4*(E35-E34)</f>
        <v>0</v>
      </c>
      <c r="F35" s="33">
        <v>3.38</v>
      </c>
      <c r="G35" s="5">
        <f>H4*(F35-F34)</f>
        <v>0</v>
      </c>
      <c r="H35" s="33">
        <v>1.63</v>
      </c>
      <c r="I35" s="5">
        <v>0</v>
      </c>
      <c r="J35" s="33">
        <v>21.4</v>
      </c>
      <c r="K35" s="1">
        <f>P4*(J35-J34)</f>
        <v>287.9999999999768</v>
      </c>
      <c r="L35" s="33"/>
      <c r="M35" s="1">
        <f>P4*(L35-L34)</f>
        <v>0</v>
      </c>
      <c r="N35" s="33">
        <v>6.5</v>
      </c>
      <c r="O35" s="1">
        <f>P4*(N35-N34)</f>
        <v>0</v>
      </c>
      <c r="P35" s="33">
        <v>8.32</v>
      </c>
      <c r="Q35" s="1">
        <f>P4*(P35-P34)</f>
        <v>0</v>
      </c>
      <c r="R35" s="33"/>
      <c r="S35" s="1">
        <f>X4*(R35-R34)</f>
        <v>0</v>
      </c>
      <c r="T35" s="33"/>
      <c r="U35" s="1">
        <f>X4*(T35-T34)</f>
        <v>0</v>
      </c>
      <c r="V35" s="33"/>
      <c r="W35" s="1">
        <f>X4*(V35-V34)</f>
        <v>0</v>
      </c>
      <c r="X35" s="33"/>
      <c r="Y35" s="1">
        <f>X4*(X35-X34)</f>
        <v>0</v>
      </c>
      <c r="Z35" s="33">
        <v>11.3</v>
      </c>
      <c r="AA35" s="1">
        <f>AF4*(Z35-Z34)</f>
        <v>4992.000000000013</v>
      </c>
      <c r="AB35" s="33"/>
      <c r="AC35" s="1">
        <f>AF4*(AB35-AB34)</f>
        <v>0</v>
      </c>
      <c r="AD35" s="33">
        <v>2.66</v>
      </c>
      <c r="AE35" s="1">
        <f>AF4*(AD35-AD34)</f>
        <v>1344.0000000000011</v>
      </c>
      <c r="AF35" s="33"/>
      <c r="AG35" s="1">
        <f>AF4*(AF35-AF34)</f>
        <v>0</v>
      </c>
      <c r="AH35" s="138">
        <f t="shared" si="0"/>
        <v>2591.9999999999786</v>
      </c>
      <c r="AI35" s="139"/>
      <c r="AJ35" s="132"/>
      <c r="AM35" s="23"/>
      <c r="AN35" s="23"/>
      <c r="AO35" s="23"/>
      <c r="AP35" s="23"/>
      <c r="AQ35" s="23"/>
      <c r="AR35" s="23"/>
      <c r="AS35" s="23"/>
      <c r="AT35" s="23"/>
    </row>
    <row r="36" spans="1:46" ht="15" customHeight="1">
      <c r="A36" s="5" t="s">
        <v>29</v>
      </c>
      <c r="B36" s="5"/>
      <c r="C36" s="5">
        <f>SUM(C12:C35)</f>
        <v>29664.000000000007</v>
      </c>
      <c r="D36" s="5"/>
      <c r="E36" s="5">
        <f>SUM(E21:E26)</f>
        <v>2688.000000000011</v>
      </c>
      <c r="F36" s="5"/>
      <c r="G36" s="5">
        <f>SUM(G12:G35)</f>
        <v>14880</v>
      </c>
      <c r="H36" s="5"/>
      <c r="I36" s="5">
        <f>SUM(I10:I35)</f>
        <v>1535.999999999999</v>
      </c>
      <c r="J36" s="5"/>
      <c r="K36" s="5">
        <f>SUM(K12:K35)</f>
        <v>21695.99999999998</v>
      </c>
      <c r="L36" s="5"/>
      <c r="M36" s="5">
        <f>SUM(M12:M35)</f>
        <v>0</v>
      </c>
      <c r="N36" s="9"/>
      <c r="O36" s="5">
        <f>SUM(O12:O35)</f>
        <v>10752.000000000004</v>
      </c>
      <c r="P36" s="14"/>
      <c r="Q36" s="5">
        <f>SUM(Q12:Q35)</f>
        <v>288.0000000000109</v>
      </c>
      <c r="R36" s="5"/>
      <c r="S36" s="5">
        <f>SUM(S12:S35)</f>
        <v>0</v>
      </c>
      <c r="T36" s="5"/>
      <c r="U36" s="5">
        <f>SUM(U12:U35)</f>
        <v>0</v>
      </c>
      <c r="V36" s="5"/>
      <c r="W36" s="5">
        <f>SUM(W12:W35)</f>
        <v>0</v>
      </c>
      <c r="X36" s="5"/>
      <c r="Y36" s="5">
        <f>SUM(Y12:Y35)</f>
        <v>0</v>
      </c>
      <c r="Z36" s="5"/>
      <c r="AA36" s="5">
        <f>SUM(AA12:AA35)</f>
        <v>34944</v>
      </c>
      <c r="AB36" s="9"/>
      <c r="AC36" s="5">
        <f>SUM(AC12:AC35)</f>
        <v>0</v>
      </c>
      <c r="AD36" s="14"/>
      <c r="AE36" s="5">
        <f>SUM(AE12:AE35)</f>
        <v>12960.000000000002</v>
      </c>
      <c r="AF36" s="5"/>
      <c r="AG36" s="5">
        <f>SUM(AG12:AG35)</f>
        <v>0</v>
      </c>
      <c r="AH36" s="138">
        <f>(C36-E36+K36-M36+S36-U36+AA36-AC36)</f>
        <v>83615.99999999997</v>
      </c>
      <c r="AI36" s="139"/>
      <c r="AJ36" s="132"/>
      <c r="AL36" s="41"/>
      <c r="AM36" s="23"/>
      <c r="AN36" s="23"/>
      <c r="AO36" s="23"/>
      <c r="AP36" s="23"/>
      <c r="AQ36" s="23"/>
      <c r="AR36" s="23"/>
      <c r="AS36" s="23"/>
      <c r="AT36" s="23"/>
    </row>
    <row r="37" spans="1:46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  <c r="O37" s="6"/>
      <c r="P37" s="1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0"/>
      <c r="AC37" s="6"/>
      <c r="AD37" s="12"/>
      <c r="AE37" s="6"/>
      <c r="AF37" s="6"/>
      <c r="AG37" s="6"/>
      <c r="AH37" s="138"/>
      <c r="AI37" s="139"/>
      <c r="AJ37" s="132"/>
      <c r="AM37" s="23"/>
      <c r="AN37" s="23"/>
      <c r="AO37" s="23"/>
      <c r="AP37" s="23"/>
      <c r="AQ37" s="23"/>
      <c r="AR37" s="23"/>
      <c r="AS37" s="23"/>
      <c r="AT37" s="23"/>
    </row>
    <row r="38" spans="36:46" ht="12.75">
      <c r="AJ38" s="2"/>
      <c r="AL38" s="23"/>
      <c r="AM38" s="23"/>
      <c r="AN38" s="23"/>
      <c r="AO38" s="23"/>
      <c r="AP38" s="23"/>
      <c r="AQ38" s="23"/>
      <c r="AR38" s="23"/>
      <c r="AS38" s="23"/>
      <c r="AT38" s="23"/>
    </row>
    <row r="39" spans="36:46" ht="12.75">
      <c r="AJ39" s="2"/>
      <c r="AL39" s="23"/>
      <c r="AM39" s="23"/>
      <c r="AN39" s="26"/>
      <c r="AO39" s="25"/>
      <c r="AP39" s="23"/>
      <c r="AQ39" s="26"/>
      <c r="AR39" s="25"/>
      <c r="AS39" s="25"/>
      <c r="AT39" s="23"/>
    </row>
    <row r="40" spans="38:46" ht="12.75">
      <c r="AL40" s="23"/>
      <c r="AM40" s="23"/>
      <c r="AN40" s="27"/>
      <c r="AO40" s="23"/>
      <c r="AP40" s="23"/>
      <c r="AQ40" s="27"/>
      <c r="AR40" s="23"/>
      <c r="AS40" s="23"/>
      <c r="AT40" s="23"/>
    </row>
    <row r="41" spans="38:46" ht="12.75">
      <c r="AL41" s="23"/>
      <c r="AM41" s="23"/>
      <c r="AN41" s="26"/>
      <c r="AO41" s="25"/>
      <c r="AP41" s="23"/>
      <c r="AQ41" s="26"/>
      <c r="AR41" s="25"/>
      <c r="AS41" s="25"/>
      <c r="AT41" s="23"/>
    </row>
    <row r="42" spans="38:46" ht="12.75">
      <c r="AL42" s="23"/>
      <c r="AM42" s="23"/>
      <c r="AN42" s="23"/>
      <c r="AO42" s="23"/>
      <c r="AP42" s="23"/>
      <c r="AQ42" s="23"/>
      <c r="AR42" s="23"/>
      <c r="AS42" s="23"/>
      <c r="AT42" s="23"/>
    </row>
  </sheetData>
  <sheetProtection/>
  <printOptions verticalCentered="1"/>
  <pageMargins left="0" right="0" top="0.11811023622047245" bottom="0.1968503937007874" header="0.1968503937007874" footer="0.1968503937007874"/>
  <pageSetup horizontalDpi="300" verticalDpi="300" orientation="landscape" paperSize="9" scale="80" r:id="rId1"/>
  <colBreaks count="2" manualBreakCount="2">
    <brk id="17" max="36" man="1"/>
    <brk id="4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H40"/>
  <sheetViews>
    <sheetView zoomScalePageLayoutView="0" workbookViewId="0" topLeftCell="A1">
      <selection activeCell="AE41" sqref="AE41"/>
    </sheetView>
  </sheetViews>
  <sheetFormatPr defaultColWidth="9.00390625" defaultRowHeight="12.75"/>
  <cols>
    <col min="1" max="1" width="5.75390625" style="0" customWidth="1"/>
    <col min="2" max="2" width="13.125" style="0" customWidth="1"/>
    <col min="3" max="3" width="10.375" style="0" customWidth="1"/>
    <col min="4" max="4" width="12.25390625" style="0" customWidth="1"/>
    <col min="5" max="5" width="9.75390625" style="0" customWidth="1"/>
    <col min="6" max="6" width="12.375" style="0" customWidth="1"/>
    <col min="7" max="7" width="9.75390625" style="0" customWidth="1"/>
    <col min="8" max="8" width="12.375" style="0" customWidth="1"/>
    <col min="9" max="9" width="9.875" style="0" customWidth="1"/>
    <col min="10" max="10" width="12.25390625" style="0" customWidth="1"/>
    <col min="11" max="11" width="9.75390625" style="0" customWidth="1"/>
    <col min="12" max="12" width="12.125" style="0" customWidth="1"/>
    <col min="13" max="13" width="9.75390625" style="0" customWidth="1"/>
    <col min="14" max="14" width="10.875" style="0" customWidth="1"/>
    <col min="15" max="15" width="9.75390625" style="0" customWidth="1"/>
    <col min="16" max="16" width="11.00390625" style="0" customWidth="1"/>
    <col min="17" max="17" width="9.75390625" style="0" customWidth="1"/>
    <col min="18" max="18" width="10.875" style="0" customWidth="1"/>
    <col min="19" max="19" width="9.75390625" style="0" customWidth="1"/>
    <col min="20" max="20" width="10.875" style="0" customWidth="1"/>
    <col min="21" max="21" width="9.75390625" style="0" customWidth="1"/>
    <col min="22" max="22" width="10.875" style="0" customWidth="1"/>
    <col min="23" max="23" width="9.875" style="0" customWidth="1"/>
    <col min="24" max="24" width="10.875" style="0" customWidth="1"/>
    <col min="25" max="25" width="9.875" style="0" customWidth="1"/>
    <col min="26" max="26" width="10.875" style="0" customWidth="1"/>
    <col min="27" max="27" width="9.875" style="0" customWidth="1"/>
    <col min="28" max="28" width="10.875" style="0" customWidth="1"/>
    <col min="29" max="29" width="9.875" style="0" customWidth="1"/>
    <col min="30" max="30" width="11.25390625" style="0" customWidth="1"/>
    <col min="31" max="31" width="9.75390625" style="0" customWidth="1"/>
    <col min="32" max="32" width="11.375" style="0" customWidth="1"/>
    <col min="33" max="33" width="9.875" style="0" customWidth="1"/>
    <col min="34" max="34" width="11.75390625" style="0" customWidth="1"/>
  </cols>
  <sheetData>
    <row r="2" ht="12.75">
      <c r="B2" s="18" t="s">
        <v>97</v>
      </c>
    </row>
    <row r="3" spans="2:3" ht="13.5" thickBot="1">
      <c r="B3" s="18" t="s">
        <v>76</v>
      </c>
      <c r="C3" s="31">
        <f>'Сч-ТЭЦ'!C2</f>
        <v>43271</v>
      </c>
    </row>
    <row r="4" spans="1:34" ht="13.5" thickBot="1">
      <c r="A4" s="2"/>
      <c r="B4" s="38"/>
      <c r="C4" s="39"/>
      <c r="D4" s="39"/>
      <c r="E4" s="39"/>
      <c r="F4" s="39"/>
      <c r="G4" s="39" t="s">
        <v>98</v>
      </c>
      <c r="H4" s="39"/>
      <c r="I4" s="39"/>
      <c r="J4" s="39"/>
      <c r="K4" s="39"/>
      <c r="L4" s="39"/>
      <c r="M4" s="39"/>
      <c r="N4" s="39"/>
      <c r="O4" s="39"/>
      <c r="P4" s="39"/>
      <c r="Q4" s="40"/>
      <c r="R4" s="8" t="s">
        <v>41</v>
      </c>
      <c r="S4" s="8"/>
      <c r="T4" s="8"/>
      <c r="U4" s="3"/>
      <c r="V4" s="38"/>
      <c r="W4" s="39"/>
      <c r="X4" s="39"/>
      <c r="Y4" s="39" t="s">
        <v>44</v>
      </c>
      <c r="Z4" s="39"/>
      <c r="AA4" s="39"/>
      <c r="AB4" s="39"/>
      <c r="AC4" s="40"/>
      <c r="AD4" s="4" t="s">
        <v>132</v>
      </c>
      <c r="AE4" s="3"/>
      <c r="AF4" s="38" t="s">
        <v>47</v>
      </c>
      <c r="AG4" s="40"/>
      <c r="AH4" s="37" t="s">
        <v>39</v>
      </c>
    </row>
    <row r="5" spans="1:34" ht="13.5" thickBot="1">
      <c r="A5" s="15" t="s">
        <v>40</v>
      </c>
      <c r="B5" s="4" t="s">
        <v>131</v>
      </c>
      <c r="C5" s="3">
        <v>2400</v>
      </c>
      <c r="D5" s="4" t="s">
        <v>32</v>
      </c>
      <c r="E5" s="3">
        <v>3600</v>
      </c>
      <c r="F5" s="4" t="s">
        <v>33</v>
      </c>
      <c r="G5" s="3">
        <v>2400</v>
      </c>
      <c r="H5" s="4" t="s">
        <v>34</v>
      </c>
      <c r="I5" s="3">
        <v>3600</v>
      </c>
      <c r="J5" s="4" t="s">
        <v>35</v>
      </c>
      <c r="K5" s="3">
        <v>2400</v>
      </c>
      <c r="L5" s="4" t="s">
        <v>37</v>
      </c>
      <c r="M5" s="3">
        <v>3600</v>
      </c>
      <c r="N5" s="4" t="s">
        <v>38</v>
      </c>
      <c r="O5" s="3">
        <v>2400</v>
      </c>
      <c r="P5" s="4" t="s">
        <v>70</v>
      </c>
      <c r="Q5" s="3">
        <v>1200</v>
      </c>
      <c r="R5" s="8" t="s">
        <v>42</v>
      </c>
      <c r="S5" s="3">
        <v>1200</v>
      </c>
      <c r="T5" s="4" t="s">
        <v>43</v>
      </c>
      <c r="U5" s="3">
        <v>1200</v>
      </c>
      <c r="V5" s="10" t="s">
        <v>45</v>
      </c>
      <c r="W5" s="12">
        <v>1800</v>
      </c>
      <c r="X5" s="10" t="s">
        <v>42</v>
      </c>
      <c r="Y5" s="12">
        <v>1200</v>
      </c>
      <c r="Z5" s="10" t="s">
        <v>130</v>
      </c>
      <c r="AA5" s="12">
        <v>1800</v>
      </c>
      <c r="AB5" s="10" t="s">
        <v>46</v>
      </c>
      <c r="AC5" s="12">
        <v>2400</v>
      </c>
      <c r="AD5" s="4" t="s">
        <v>48</v>
      </c>
      <c r="AE5" s="3">
        <v>2500</v>
      </c>
      <c r="AF5" s="4" t="s">
        <v>49</v>
      </c>
      <c r="AG5" s="3">
        <v>3600</v>
      </c>
      <c r="AH5" s="6"/>
    </row>
    <row r="6" spans="1:34" ht="13.5" thickBot="1">
      <c r="A6" s="6"/>
      <c r="B6" s="1" t="s">
        <v>59</v>
      </c>
      <c r="C6" s="1" t="s">
        <v>31</v>
      </c>
      <c r="D6" s="1" t="s">
        <v>30</v>
      </c>
      <c r="E6" s="1" t="s">
        <v>31</v>
      </c>
      <c r="F6" s="1" t="s">
        <v>30</v>
      </c>
      <c r="G6" s="1" t="s">
        <v>31</v>
      </c>
      <c r="H6" s="1" t="s">
        <v>30</v>
      </c>
      <c r="I6" s="1" t="s">
        <v>9</v>
      </c>
      <c r="J6" s="1" t="s">
        <v>30</v>
      </c>
      <c r="K6" s="1" t="s">
        <v>36</v>
      </c>
      <c r="L6" s="1" t="s">
        <v>30</v>
      </c>
      <c r="M6" s="1" t="s">
        <v>36</v>
      </c>
      <c r="N6" s="1" t="s">
        <v>30</v>
      </c>
      <c r="O6" s="1" t="s">
        <v>9</v>
      </c>
      <c r="P6" s="15" t="s">
        <v>30</v>
      </c>
      <c r="Q6" s="16" t="s">
        <v>71</v>
      </c>
      <c r="R6" s="1" t="s">
        <v>30</v>
      </c>
      <c r="S6" s="1" t="s">
        <v>31</v>
      </c>
      <c r="T6" s="1" t="s">
        <v>30</v>
      </c>
      <c r="U6" s="1" t="s">
        <v>31</v>
      </c>
      <c r="V6" s="1" t="s">
        <v>30</v>
      </c>
      <c r="W6" s="1" t="s">
        <v>31</v>
      </c>
      <c r="X6" s="1" t="s">
        <v>30</v>
      </c>
      <c r="Y6" s="1" t="s">
        <v>9</v>
      </c>
      <c r="Z6" s="1" t="s">
        <v>30</v>
      </c>
      <c r="AA6" s="1" t="s">
        <v>36</v>
      </c>
      <c r="AB6" s="1" t="s">
        <v>30</v>
      </c>
      <c r="AC6" s="1" t="s">
        <v>36</v>
      </c>
      <c r="AD6" s="1" t="s">
        <v>30</v>
      </c>
      <c r="AE6" s="1" t="s">
        <v>9</v>
      </c>
      <c r="AF6" s="1" t="s">
        <v>30</v>
      </c>
      <c r="AG6" s="1" t="s">
        <v>9</v>
      </c>
      <c r="AH6" s="1" t="s">
        <v>9</v>
      </c>
    </row>
    <row r="7" spans="1:34" ht="13.5" thickBot="1">
      <c r="A7" s="1">
        <v>0</v>
      </c>
      <c r="B7" s="120">
        <v>5.60013</v>
      </c>
      <c r="C7" s="1"/>
      <c r="D7" s="120">
        <v>9.3456</v>
      </c>
      <c r="E7" s="1"/>
      <c r="F7" s="120">
        <v>77.49703</v>
      </c>
      <c r="G7" s="1"/>
      <c r="H7" s="33">
        <v>0.86668</v>
      </c>
      <c r="I7" s="1"/>
      <c r="J7" s="120">
        <v>1.80293</v>
      </c>
      <c r="K7" s="1"/>
      <c r="L7" s="120">
        <v>9.9565</v>
      </c>
      <c r="M7" s="1"/>
      <c r="N7" s="120">
        <v>7.46405</v>
      </c>
      <c r="O7" s="1"/>
      <c r="P7" s="121">
        <v>0.32373</v>
      </c>
      <c r="Q7" s="5"/>
      <c r="R7" s="33">
        <v>9.538</v>
      </c>
      <c r="S7" s="1"/>
      <c r="T7" s="33"/>
      <c r="U7" s="1"/>
      <c r="V7" s="33">
        <v>0.621</v>
      </c>
      <c r="W7" s="1"/>
      <c r="X7" s="33">
        <v>8.599</v>
      </c>
      <c r="Y7" s="1"/>
      <c r="Z7" s="33"/>
      <c r="AA7" s="1"/>
      <c r="AB7" s="33">
        <v>8.385</v>
      </c>
      <c r="AC7" s="1"/>
      <c r="AD7" s="33"/>
      <c r="AE7" s="1"/>
      <c r="AF7" s="33">
        <v>6.179</v>
      </c>
      <c r="AG7" s="1"/>
      <c r="AH7" s="1"/>
    </row>
    <row r="8" spans="1:34" ht="13.5" thickBot="1">
      <c r="A8" s="1">
        <v>1</v>
      </c>
      <c r="B8" s="120">
        <v>5.74428</v>
      </c>
      <c r="C8" s="1">
        <f>C5*(B8-B7)</f>
        <v>345.95999999999947</v>
      </c>
      <c r="D8" s="120">
        <v>9.46918</v>
      </c>
      <c r="E8" s="1">
        <f>E5*(D8-D7)</f>
        <v>444.8880000000017</v>
      </c>
      <c r="F8" s="120">
        <v>77.69023</v>
      </c>
      <c r="G8" s="1">
        <f>G5*(F8-F7)</f>
        <v>463.68000000001075</v>
      </c>
      <c r="H8" s="33">
        <v>1.02623</v>
      </c>
      <c r="I8" s="1">
        <f>I5*(H8-H7)</f>
        <v>574.3799999999999</v>
      </c>
      <c r="J8" s="120">
        <v>1.92853</v>
      </c>
      <c r="K8" s="1">
        <f>K5*(J8-J7)</f>
        <v>301.4400000000004</v>
      </c>
      <c r="L8" s="120">
        <v>10.14875</v>
      </c>
      <c r="M8" s="1">
        <f>M5*(L8-L7)</f>
        <v>692.0999999999985</v>
      </c>
      <c r="N8" s="120">
        <v>7.61625</v>
      </c>
      <c r="O8" s="1">
        <f>O5*(N8-N7)</f>
        <v>365.2799999999992</v>
      </c>
      <c r="P8" s="121">
        <v>0.37953</v>
      </c>
      <c r="Q8" s="5">
        <f>Q5*(P8-P7)</f>
        <v>66.95999999999995</v>
      </c>
      <c r="R8" s="33">
        <v>9.541</v>
      </c>
      <c r="S8" s="1">
        <f>S5*(R8-R7)</f>
        <v>3.6000000000001364</v>
      </c>
      <c r="T8" s="33"/>
      <c r="U8" s="1"/>
      <c r="V8" s="33">
        <v>0.7</v>
      </c>
      <c r="W8" s="1">
        <f>W5*(V8-V7)</f>
        <v>142.19999999999993</v>
      </c>
      <c r="X8" s="33">
        <v>8.61</v>
      </c>
      <c r="Y8" s="1">
        <f>Y5*(X8-X7)</f>
        <v>13.19999999999908</v>
      </c>
      <c r="Z8" s="33"/>
      <c r="AA8" s="1">
        <f>AA5*(Z8-Z7)</f>
        <v>0</v>
      </c>
      <c r="AB8" s="33">
        <v>8.39</v>
      </c>
      <c r="AC8" s="1">
        <f>AC5*(AB8-AB7)</f>
        <v>12.000000000001876</v>
      </c>
      <c r="AD8" s="33"/>
      <c r="AE8" s="1">
        <f>AE5*(AD8-AD7)</f>
        <v>0</v>
      </c>
      <c r="AF8" s="33">
        <v>6.18</v>
      </c>
      <c r="AG8" s="1">
        <f>AG5*(AF8-AF7)</f>
        <v>3.599999999998005</v>
      </c>
      <c r="AH8" s="1">
        <f aca="true" t="shared" si="0" ref="AH8:AH33">C8+E8+G8+I8+K8+M8+O8+Q8+S8+U8+W8+Y8+AA8+AC8+AE8+AG8</f>
        <v>3429.288000000009</v>
      </c>
    </row>
    <row r="9" spans="1:34" ht="13.5" thickBot="1">
      <c r="A9" s="1">
        <v>2</v>
      </c>
      <c r="B9" s="120">
        <v>5.87335</v>
      </c>
      <c r="C9" s="1">
        <f>C5*(B9-B8)</f>
        <v>309.7680000000011</v>
      </c>
      <c r="D9" s="120">
        <v>9.59038</v>
      </c>
      <c r="E9" s="1">
        <f>E5*(D9-D8)</f>
        <v>436.31999999999994</v>
      </c>
      <c r="F9" s="120">
        <v>77.85765</v>
      </c>
      <c r="G9" s="1">
        <f>G5*(F9-F8)</f>
        <v>401.8080000000168</v>
      </c>
      <c r="H9" s="33">
        <v>1.16075</v>
      </c>
      <c r="I9" s="1">
        <f>I5*(H9-H8)</f>
        <v>484.2719999999999</v>
      </c>
      <c r="J9" s="120">
        <v>2.04075</v>
      </c>
      <c r="K9" s="1">
        <f>K5*(J9-J8)</f>
        <v>269.328</v>
      </c>
      <c r="L9" s="120">
        <v>10.31255</v>
      </c>
      <c r="M9" s="1">
        <f>M5*(L9-L8)</f>
        <v>589.6800000000006</v>
      </c>
      <c r="N9" s="120">
        <v>7.7455</v>
      </c>
      <c r="O9" s="1">
        <f>O5*(N9-N8)</f>
        <v>310.1999999999997</v>
      </c>
      <c r="P9" s="121">
        <v>0.4324</v>
      </c>
      <c r="Q9" s="5">
        <f>Q5*(P9-P8)</f>
        <v>63.44400000000003</v>
      </c>
      <c r="R9" s="33">
        <v>9.545</v>
      </c>
      <c r="S9" s="1">
        <f>S5*(R9-R8)</f>
        <v>4.799999999999471</v>
      </c>
      <c r="T9" s="33"/>
      <c r="U9" s="1"/>
      <c r="V9" s="33">
        <v>0.981</v>
      </c>
      <c r="W9" s="1">
        <f>W5*(V9-V8)</f>
        <v>505.80000000000007</v>
      </c>
      <c r="X9" s="33">
        <v>8.643</v>
      </c>
      <c r="Y9" s="1">
        <f>Y5*(X9-X8)</f>
        <v>39.6000000000015</v>
      </c>
      <c r="Z9" s="33"/>
      <c r="AA9" s="1">
        <f>AA5*(Z9-Z8)</f>
        <v>0</v>
      </c>
      <c r="AB9" s="33">
        <v>8.395</v>
      </c>
      <c r="AC9" s="1">
        <f>AC5*(AB9-AB8)</f>
        <v>11.999999999997613</v>
      </c>
      <c r="AD9" s="33"/>
      <c r="AE9" s="1">
        <f>AE5*(AD9-AD8)</f>
        <v>0</v>
      </c>
      <c r="AF9" s="33">
        <v>6.184</v>
      </c>
      <c r="AG9" s="1">
        <f>AG5*(AF9-AF8)</f>
        <v>14.400000000001612</v>
      </c>
      <c r="AH9" s="1">
        <f t="shared" si="0"/>
        <v>3441.4200000000187</v>
      </c>
    </row>
    <row r="10" spans="1:34" ht="13.5" thickBot="1">
      <c r="A10" s="1">
        <v>3</v>
      </c>
      <c r="B10" s="120">
        <v>5.99298</v>
      </c>
      <c r="C10" s="1">
        <f>C5*(B10-B9)</f>
        <v>287.11199999999974</v>
      </c>
      <c r="D10" s="120">
        <v>9.6909</v>
      </c>
      <c r="E10" s="1">
        <f>E5*(D10-D9)</f>
        <v>361.8719999999982</v>
      </c>
      <c r="F10" s="120">
        <v>78.0119</v>
      </c>
      <c r="G10" s="1">
        <f>G5*(F10-F9)</f>
        <v>370.1999999999771</v>
      </c>
      <c r="H10" s="33">
        <v>1.28368</v>
      </c>
      <c r="I10" s="1">
        <f>I5*(H10-H9)</f>
        <v>442.54799999999994</v>
      </c>
      <c r="J10" s="120">
        <v>2.14833</v>
      </c>
      <c r="K10" s="1">
        <f>K5*(J10-J9)</f>
        <v>258.192</v>
      </c>
      <c r="L10" s="120">
        <v>10.46298</v>
      </c>
      <c r="M10" s="1">
        <f>M5*(L10-L9)</f>
        <v>541.5480000000002</v>
      </c>
      <c r="N10" s="120">
        <v>7.8645</v>
      </c>
      <c r="O10" s="1">
        <f>O5*(N10-N9)</f>
        <v>285.59999999999945</v>
      </c>
      <c r="P10" s="121">
        <v>0.47438</v>
      </c>
      <c r="Q10" s="5">
        <f>Q5*(P10-P9)</f>
        <v>50.37600000000002</v>
      </c>
      <c r="R10" s="33">
        <v>9.55</v>
      </c>
      <c r="S10" s="1">
        <f>S5*(R10-R9)</f>
        <v>6.000000000000938</v>
      </c>
      <c r="T10" s="33"/>
      <c r="U10" s="1"/>
      <c r="V10" s="33">
        <v>0.99</v>
      </c>
      <c r="W10" s="1">
        <f>W5*(V10-V9)</f>
        <v>16.200000000000014</v>
      </c>
      <c r="X10" s="33">
        <v>8.65</v>
      </c>
      <c r="Y10" s="1">
        <f>Y5*(X10-X9)</f>
        <v>8.399999999999608</v>
      </c>
      <c r="Z10" s="33"/>
      <c r="AA10" s="1">
        <f>AA5*(Z10-Z9)</f>
        <v>0</v>
      </c>
      <c r="AB10" s="33">
        <v>8.398</v>
      </c>
      <c r="AC10" s="1">
        <f>AC5*(AB10-AB9)</f>
        <v>7.200000000000273</v>
      </c>
      <c r="AD10" s="33"/>
      <c r="AE10" s="1">
        <f>AE5*(AD10-AD9)</f>
        <v>0</v>
      </c>
      <c r="AF10" s="33">
        <v>6.185</v>
      </c>
      <c r="AG10" s="1">
        <f>AG5*(AF10-AF9)</f>
        <v>3.599999999998005</v>
      </c>
      <c r="AH10" s="1">
        <f t="shared" si="0"/>
        <v>2638.8479999999736</v>
      </c>
    </row>
    <row r="11" spans="1:34" ht="13.5" thickBot="1">
      <c r="A11" s="1">
        <v>4</v>
      </c>
      <c r="B11" s="120">
        <v>6.0519</v>
      </c>
      <c r="C11" s="1">
        <f>C5*(B11-B10)</f>
        <v>141.40799999999913</v>
      </c>
      <c r="D11" s="120">
        <v>9.79008</v>
      </c>
      <c r="E11" s="1">
        <f>E5*(D11-D10)</f>
        <v>357.04800000000176</v>
      </c>
      <c r="F11" s="120">
        <v>78.16043</v>
      </c>
      <c r="G11" s="1">
        <f>G5*(F11-F10)</f>
        <v>356.4720000000193</v>
      </c>
      <c r="H11" s="33">
        <v>1.4027</v>
      </c>
      <c r="I11" s="1">
        <f>I5*(H11-H10)</f>
        <v>428.47200000000043</v>
      </c>
      <c r="J11" s="120">
        <v>2.25638</v>
      </c>
      <c r="K11" s="1">
        <f>K5*(J11-J10)</f>
        <v>259.31999999999994</v>
      </c>
      <c r="L11" s="120">
        <v>10.6086</v>
      </c>
      <c r="M11" s="1">
        <f>M5*(L11-L10)</f>
        <v>524.2319999999971</v>
      </c>
      <c r="N11" s="120">
        <v>7.9792</v>
      </c>
      <c r="O11" s="1">
        <f>O5*(N11-N10)</f>
        <v>275.2800000000001</v>
      </c>
      <c r="P11" s="120">
        <v>0.51805</v>
      </c>
      <c r="Q11" s="1">
        <f>Q5*(P11-P10)</f>
        <v>52.40399999999998</v>
      </c>
      <c r="R11" s="33">
        <v>9.57</v>
      </c>
      <c r="S11" s="1">
        <f>S5*(R11-R10)</f>
        <v>23.99999999999949</v>
      </c>
      <c r="T11" s="33"/>
      <c r="U11" s="1"/>
      <c r="V11" s="33">
        <v>1.1</v>
      </c>
      <c r="W11" s="1">
        <f>W5*(V11-V10)</f>
        <v>198.00000000000017</v>
      </c>
      <c r="X11" s="33">
        <v>8.66</v>
      </c>
      <c r="Y11" s="1">
        <f>Y5*(X11-X10)</f>
        <v>11.999999999999744</v>
      </c>
      <c r="Z11" s="33"/>
      <c r="AA11" s="1">
        <f>AA5*(Z11-Z10)</f>
        <v>0</v>
      </c>
      <c r="AB11" s="33">
        <v>8.404</v>
      </c>
      <c r="AC11" s="1">
        <f>AC5*(AB11-AB10)</f>
        <v>14.400000000000546</v>
      </c>
      <c r="AD11" s="33"/>
      <c r="AE11" s="1">
        <f>AE5*(AD11-AD10)</f>
        <v>0</v>
      </c>
      <c r="AF11" s="33">
        <v>6.187</v>
      </c>
      <c r="AG11" s="1">
        <f>AG5*(AF11-AF10)</f>
        <v>7.2000000000024045</v>
      </c>
      <c r="AH11" s="1">
        <f t="shared" si="0"/>
        <v>2650.23600000002</v>
      </c>
    </row>
    <row r="12" spans="1:34" ht="13.5" thickBot="1">
      <c r="A12" s="1">
        <v>5</v>
      </c>
      <c r="B12" s="120">
        <v>6.21375</v>
      </c>
      <c r="C12" s="1">
        <f>C5*(B12-B11)</f>
        <v>388.4400000000006</v>
      </c>
      <c r="D12" s="120">
        <v>9.88903</v>
      </c>
      <c r="E12" s="1">
        <f>E5*(D12-D11)</f>
        <v>356.22000000000116</v>
      </c>
      <c r="F12" s="120">
        <v>78.3011</v>
      </c>
      <c r="G12" s="1">
        <f>G5*(F12-F11)</f>
        <v>337.6080000000002</v>
      </c>
      <c r="H12" s="33">
        <v>1.5099</v>
      </c>
      <c r="I12" s="1">
        <f>I5*(H12-H11)</f>
        <v>385.91999999999985</v>
      </c>
      <c r="J12" s="120">
        <v>2.34905</v>
      </c>
      <c r="K12" s="1">
        <f>K5*(J12-J11)</f>
        <v>222.40800000000007</v>
      </c>
      <c r="L12" s="120">
        <v>10.73688</v>
      </c>
      <c r="M12" s="1">
        <f>M5*(L12-L11)</f>
        <v>461.8080000000006</v>
      </c>
      <c r="N12" s="120">
        <v>8.07588</v>
      </c>
      <c r="O12" s="1">
        <f>O5*(N12-N11)</f>
        <v>232.03200000000024</v>
      </c>
      <c r="P12" s="124">
        <v>0.57313</v>
      </c>
      <c r="Q12" s="7">
        <f>Q5*(P12-P11)</f>
        <v>66.09600000000002</v>
      </c>
      <c r="R12" s="33">
        <v>9.596</v>
      </c>
      <c r="S12" s="1">
        <f>S5*(R12-R11)</f>
        <v>31.19999999999976</v>
      </c>
      <c r="T12" s="33"/>
      <c r="U12" s="1"/>
      <c r="V12" s="33">
        <v>1.213</v>
      </c>
      <c r="W12" s="1">
        <f>W5*(V12-V11)</f>
        <v>203.39999999999998</v>
      </c>
      <c r="X12" s="33">
        <v>8.673</v>
      </c>
      <c r="Y12" s="1">
        <f>Y5*(X12-X11)</f>
        <v>15.59999999999988</v>
      </c>
      <c r="Z12" s="33"/>
      <c r="AA12" s="1">
        <f>AA5*(Z12-Z11)</f>
        <v>0</v>
      </c>
      <c r="AB12" s="33">
        <v>8.406</v>
      </c>
      <c r="AC12" s="1">
        <f>AC5*(AB12-AB11)</f>
        <v>4.800000000001603</v>
      </c>
      <c r="AD12" s="33"/>
      <c r="AE12" s="1">
        <f>AE5*(AD12-AD11)</f>
        <v>0</v>
      </c>
      <c r="AF12" s="33">
        <v>6.189</v>
      </c>
      <c r="AG12" s="1">
        <f>AG5*(AF12-AF11)</f>
        <v>7.199999999999207</v>
      </c>
      <c r="AH12" s="1">
        <f t="shared" si="0"/>
        <v>2712.732000000003</v>
      </c>
    </row>
    <row r="13" spans="1:34" ht="13.5" thickBot="1">
      <c r="A13" s="1">
        <v>6</v>
      </c>
      <c r="B13" s="120">
        <v>6.31475</v>
      </c>
      <c r="C13" s="1">
        <f>C5*(B13-B12)</f>
        <v>242.39999999999995</v>
      </c>
      <c r="D13" s="120">
        <v>9.98588</v>
      </c>
      <c r="E13" s="1">
        <f>E5*(D13-D12)</f>
        <v>348.65999999999957</v>
      </c>
      <c r="F13" s="120">
        <v>78.45353</v>
      </c>
      <c r="G13" s="1">
        <f>G5*(F13-F12)</f>
        <v>365.83199999998897</v>
      </c>
      <c r="H13" s="33">
        <v>1.61885</v>
      </c>
      <c r="I13" s="1">
        <f>I5*(H13-H12)</f>
        <v>392.2199999999996</v>
      </c>
      <c r="J13" s="120">
        <v>2.43388</v>
      </c>
      <c r="K13" s="1">
        <f>K5*(J13-J12)</f>
        <v>203.59199999999936</v>
      </c>
      <c r="L13" s="120">
        <v>10.86938</v>
      </c>
      <c r="M13" s="1">
        <f>M5*(L13-L12)</f>
        <v>477.000000000001</v>
      </c>
      <c r="N13" s="120">
        <v>8.16363</v>
      </c>
      <c r="O13" s="1">
        <f>O5*(N13-N12)</f>
        <v>210.59999999999945</v>
      </c>
      <c r="P13" s="120">
        <v>0.6205</v>
      </c>
      <c r="Q13" s="1">
        <f>Q5*(P13-P12)</f>
        <v>56.84400000000003</v>
      </c>
      <c r="R13" s="33">
        <v>9.596</v>
      </c>
      <c r="S13" s="1">
        <f>S5*(R13-R12)</f>
        <v>0</v>
      </c>
      <c r="T13" s="33"/>
      <c r="U13" s="1"/>
      <c r="V13" s="33">
        <v>1.29</v>
      </c>
      <c r="W13" s="1">
        <f>W5*(V13-V12)</f>
        <v>138.5999999999999</v>
      </c>
      <c r="X13" s="33">
        <v>8.675</v>
      </c>
      <c r="Y13" s="1">
        <f>Y5*(X13-X12)</f>
        <v>2.4000000000008015</v>
      </c>
      <c r="Z13" s="33"/>
      <c r="AA13" s="1">
        <f>AA5*(Z13-Z12)</f>
        <v>0</v>
      </c>
      <c r="AB13" s="33">
        <v>8.41</v>
      </c>
      <c r="AC13" s="1">
        <f>AC5*(AB13-AB12)</f>
        <v>9.599999999998943</v>
      </c>
      <c r="AD13" s="33"/>
      <c r="AE13" s="1">
        <f>AE5*(AD13-AD12)</f>
        <v>0</v>
      </c>
      <c r="AF13" s="33">
        <v>6.19</v>
      </c>
      <c r="AG13" s="1">
        <f>AG5*(AF13-AF12)</f>
        <v>3.6000000000012022</v>
      </c>
      <c r="AH13" s="1">
        <f t="shared" si="0"/>
        <v>2451.347999999989</v>
      </c>
    </row>
    <row r="14" spans="1:34" ht="13.5" thickBot="1">
      <c r="A14" s="1">
        <v>7</v>
      </c>
      <c r="B14" s="120">
        <v>6.42848</v>
      </c>
      <c r="C14" s="1">
        <f>C5*(B14-B13)</f>
        <v>272.9520000000008</v>
      </c>
      <c r="D14" s="120">
        <v>10.0888</v>
      </c>
      <c r="E14" s="1">
        <f>E5*(D14-D13)</f>
        <v>370.51200000000364</v>
      </c>
      <c r="F14" s="120">
        <v>78.63725</v>
      </c>
      <c r="G14" s="1">
        <f>G5*(F14-F13)</f>
        <v>440.92799999998533</v>
      </c>
      <c r="H14" s="33">
        <v>1.74968</v>
      </c>
      <c r="I14" s="1">
        <f>I5*(H14-H13)</f>
        <v>470.988</v>
      </c>
      <c r="J14" s="120">
        <v>2.55735</v>
      </c>
      <c r="K14" s="1">
        <f>K5*(J14-J13)</f>
        <v>296.32800000000043</v>
      </c>
      <c r="L14" s="120">
        <v>11.025</v>
      </c>
      <c r="M14" s="1">
        <f>M5*(L14-L13)</f>
        <v>560.2320000000027</v>
      </c>
      <c r="N14" s="120">
        <v>8.2717</v>
      </c>
      <c r="O14" s="1">
        <f>O5*(N14-N13)</f>
        <v>259.3679999999992</v>
      </c>
      <c r="P14" s="122">
        <v>0.66163</v>
      </c>
      <c r="Q14" s="6">
        <f>Q5*(P14-P13)</f>
        <v>49.356</v>
      </c>
      <c r="R14" s="33">
        <v>9.596</v>
      </c>
      <c r="S14" s="1">
        <f>S5*(R14-R13)</f>
        <v>0</v>
      </c>
      <c r="T14" s="33"/>
      <c r="U14" s="1"/>
      <c r="V14" s="33">
        <v>1.34</v>
      </c>
      <c r="W14" s="1">
        <f>W5*(V14-V13)</f>
        <v>90.00000000000009</v>
      </c>
      <c r="X14" s="33">
        <v>8.679</v>
      </c>
      <c r="Y14" s="1">
        <f>Y5*(X14-X13)</f>
        <v>4.799999999999471</v>
      </c>
      <c r="Z14" s="33"/>
      <c r="AA14" s="1">
        <f>AA5*(Z14-Z13)</f>
        <v>0</v>
      </c>
      <c r="AB14" s="33">
        <v>8.413</v>
      </c>
      <c r="AC14" s="1">
        <f>AC5*(AB14-AB13)</f>
        <v>7.200000000000273</v>
      </c>
      <c r="AD14" s="33"/>
      <c r="AE14" s="1">
        <f>AE5*(AD14-AD13)</f>
        <v>0</v>
      </c>
      <c r="AF14" s="33">
        <v>6.192</v>
      </c>
      <c r="AG14" s="1">
        <f>AG5*(AF14-AF13)</f>
        <v>7.199999999999207</v>
      </c>
      <c r="AH14" s="1">
        <f t="shared" si="0"/>
        <v>2829.8639999999914</v>
      </c>
    </row>
    <row r="15" spans="1:34" ht="13.5" thickBot="1">
      <c r="A15" s="1">
        <v>8</v>
      </c>
      <c r="B15" s="120">
        <v>6.55725</v>
      </c>
      <c r="C15" s="1">
        <f>C5*(B15-B14)</f>
        <v>309.0479999999985</v>
      </c>
      <c r="D15" s="120">
        <v>10.2123</v>
      </c>
      <c r="E15" s="1">
        <f>E5*(D15-D14)</f>
        <v>444.5999999999998</v>
      </c>
      <c r="F15" s="120">
        <v>78.8251</v>
      </c>
      <c r="G15" s="1">
        <f>G5*(F15-F14)</f>
        <v>450.8400000000279</v>
      </c>
      <c r="H15" s="33">
        <v>1.8932</v>
      </c>
      <c r="I15" s="1">
        <f>I5*(H15-H14)</f>
        <v>516.6720000000004</v>
      </c>
      <c r="J15" s="120">
        <v>2.72303</v>
      </c>
      <c r="K15" s="1">
        <f>K5*(J15-J14)</f>
        <v>397.6320000000001</v>
      </c>
      <c r="L15" s="120">
        <v>11.2008</v>
      </c>
      <c r="M15" s="1">
        <f>M5*(L15-L14)</f>
        <v>632.8799999999958</v>
      </c>
      <c r="N15" s="120">
        <v>8.3871</v>
      </c>
      <c r="O15" s="1">
        <f>O5*(N15-N14)</f>
        <v>276.96000000000254</v>
      </c>
      <c r="P15" s="124">
        <v>0.7168</v>
      </c>
      <c r="Q15" s="7">
        <f>Q5*(P15-P14)</f>
        <v>66.20399999999992</v>
      </c>
      <c r="R15" s="33">
        <v>9.596</v>
      </c>
      <c r="S15" s="1">
        <f>S5*(R15-R14)</f>
        <v>0</v>
      </c>
      <c r="T15" s="33"/>
      <c r="U15" s="1"/>
      <c r="V15" s="33">
        <v>1.4</v>
      </c>
      <c r="W15" s="1">
        <f>W5*(V15-V14)</f>
        <v>107.9999999999997</v>
      </c>
      <c r="X15" s="33">
        <v>8.68</v>
      </c>
      <c r="Y15" s="1">
        <f>Y5*(X15-X14)</f>
        <v>1.199999999999335</v>
      </c>
      <c r="Z15" s="33"/>
      <c r="AA15" s="1">
        <f>AA5*(Z15-Z14)</f>
        <v>0</v>
      </c>
      <c r="AB15" s="33">
        <v>8.417</v>
      </c>
      <c r="AC15" s="1">
        <f>AC5*(AB15-AB14)</f>
        <v>9.599999999998943</v>
      </c>
      <c r="AD15" s="33"/>
      <c r="AE15" s="1">
        <f>AE5*(AD15-AD14)</f>
        <v>0</v>
      </c>
      <c r="AF15" s="33">
        <v>6.194</v>
      </c>
      <c r="AG15" s="1">
        <f>AG5*(AF15-AF14)</f>
        <v>7.199999999999207</v>
      </c>
      <c r="AH15" s="1">
        <f t="shared" si="0"/>
        <v>3220.836000000022</v>
      </c>
    </row>
    <row r="16" spans="1:34" ht="13.5" thickBot="1">
      <c r="A16" s="1">
        <v>9</v>
      </c>
      <c r="B16" s="120">
        <v>6.71248</v>
      </c>
      <c r="C16" s="1">
        <f>C5*(B16-B15)</f>
        <v>372.55200000000104</v>
      </c>
      <c r="D16" s="120">
        <v>10.36623</v>
      </c>
      <c r="E16" s="1">
        <f>E5*(D16-D15)</f>
        <v>554.1479999999965</v>
      </c>
      <c r="F16" s="120">
        <v>79.05645</v>
      </c>
      <c r="G16" s="1">
        <f>G5*(F16-F15)</f>
        <v>555.2399999999807</v>
      </c>
      <c r="H16" s="33">
        <v>2.05325</v>
      </c>
      <c r="I16" s="1">
        <f>I5*(H16-H15)</f>
        <v>576.1799999999993</v>
      </c>
      <c r="J16" s="120">
        <v>2.98113</v>
      </c>
      <c r="K16" s="1">
        <f>K5*(J16-J15)</f>
        <v>619.4399999999995</v>
      </c>
      <c r="L16" s="120">
        <v>11.3905</v>
      </c>
      <c r="M16" s="1">
        <f>M5*(L16-L15)</f>
        <v>682.9200000000008</v>
      </c>
      <c r="N16" s="120">
        <v>8.50673</v>
      </c>
      <c r="O16" s="1">
        <f>O5*(N16-N15)</f>
        <v>287.11199999999764</v>
      </c>
      <c r="P16" s="120">
        <v>0.79115</v>
      </c>
      <c r="Q16" s="1">
        <f>Q5*(P16-P15)</f>
        <v>89.22000000000003</v>
      </c>
      <c r="R16" s="33">
        <v>9.596</v>
      </c>
      <c r="S16" s="1">
        <f>S5*(R16-R15)</f>
        <v>0</v>
      </c>
      <c r="T16" s="33"/>
      <c r="U16" s="1"/>
      <c r="V16" s="33">
        <v>1.48</v>
      </c>
      <c r="W16" s="1">
        <f>W5*(V16-V15)</f>
        <v>144.0000000000001</v>
      </c>
      <c r="X16" s="33">
        <v>8.69</v>
      </c>
      <c r="Y16" s="1">
        <f>Y5*(X16-X15)</f>
        <v>11.999999999999744</v>
      </c>
      <c r="Z16" s="33"/>
      <c r="AA16" s="1">
        <f>AA5*(Z16-Z15)</f>
        <v>0</v>
      </c>
      <c r="AB16" s="33">
        <v>8.421</v>
      </c>
      <c r="AC16" s="1">
        <f>AC5*(AB16-AB15)</f>
        <v>9.599999999998943</v>
      </c>
      <c r="AD16" s="33"/>
      <c r="AE16" s="1">
        <f>AE5*(AD16-AD15)</f>
        <v>0</v>
      </c>
      <c r="AF16" s="33">
        <v>6.195</v>
      </c>
      <c r="AG16" s="1">
        <f>AG5*(AF16-AF15)</f>
        <v>3.6000000000012022</v>
      </c>
      <c r="AH16" s="1">
        <f t="shared" si="0"/>
        <v>3906.011999999975</v>
      </c>
    </row>
    <row r="17" spans="1:34" ht="13.5" thickBot="1">
      <c r="A17" s="1">
        <v>10</v>
      </c>
      <c r="B17" s="120">
        <v>6.88918</v>
      </c>
      <c r="C17" s="1">
        <f>C5*(B17-B16)</f>
        <v>424.07999999999856</v>
      </c>
      <c r="D17" s="120">
        <v>10.55043</v>
      </c>
      <c r="E17" s="1">
        <f>E5*(D17-D16)</f>
        <v>663.1200000000022</v>
      </c>
      <c r="F17" s="120">
        <v>79.36698</v>
      </c>
      <c r="G17" s="1">
        <f>G5*(F17-F16)</f>
        <v>745.2719999999999</v>
      </c>
      <c r="H17" s="33">
        <v>2.23213</v>
      </c>
      <c r="I17" s="1">
        <f>I5*(H17-H16)</f>
        <v>643.9680000000013</v>
      </c>
      <c r="J17" s="120">
        <v>3.24323</v>
      </c>
      <c r="K17" s="1">
        <f>K5*(J17-J16)</f>
        <v>629.0400000000005</v>
      </c>
      <c r="L17" s="120">
        <v>11.59098</v>
      </c>
      <c r="M17" s="1">
        <f>M5*(L17-L16)</f>
        <v>721.7280000000023</v>
      </c>
      <c r="N17" s="120">
        <v>8.64465</v>
      </c>
      <c r="O17" s="1">
        <f>O5*(N17-N16)</f>
        <v>331.00800000000277</v>
      </c>
      <c r="P17" s="122">
        <v>0.87605</v>
      </c>
      <c r="Q17" s="6">
        <f>Q5*(P17-P16)</f>
        <v>101.87999999999997</v>
      </c>
      <c r="R17" s="33">
        <v>9.596</v>
      </c>
      <c r="S17" s="1">
        <f>S5*(R17-R16)</f>
        <v>0</v>
      </c>
      <c r="T17" s="33"/>
      <c r="U17" s="1"/>
      <c r="V17" s="33">
        <v>1.65</v>
      </c>
      <c r="W17" s="1">
        <f>W5*(V17-V16)</f>
        <v>305.9999999999999</v>
      </c>
      <c r="X17" s="33">
        <v>8.71</v>
      </c>
      <c r="Y17" s="1">
        <f>Y5*(X17-X16)</f>
        <v>24.00000000000162</v>
      </c>
      <c r="Z17" s="33"/>
      <c r="AA17" s="1">
        <f>AA5*(Z17-Z16)</f>
        <v>0</v>
      </c>
      <c r="AB17" s="33">
        <v>8.424</v>
      </c>
      <c r="AC17" s="1">
        <f>AC5*(AB17-AB16)</f>
        <v>7.200000000000273</v>
      </c>
      <c r="AD17" s="33"/>
      <c r="AE17" s="1">
        <f>AE5*(AD17-AD16)</f>
        <v>0</v>
      </c>
      <c r="AF17" s="33">
        <v>6.196</v>
      </c>
      <c r="AG17" s="1">
        <f>AG5*(AF17-AF16)</f>
        <v>3.599999999998005</v>
      </c>
      <c r="AH17" s="1">
        <f t="shared" si="0"/>
        <v>4600.896000000007</v>
      </c>
    </row>
    <row r="18" spans="1:34" ht="13.5" thickBot="1">
      <c r="A18" s="1">
        <v>11</v>
      </c>
      <c r="B18" s="120">
        <v>7.09858</v>
      </c>
      <c r="C18" s="1">
        <f>C5*(B18-B17)</f>
        <v>502.56000000000114</v>
      </c>
      <c r="D18" s="120">
        <v>10.73438</v>
      </c>
      <c r="E18" s="1">
        <f>E5*(D18-D17)</f>
        <v>662.2199999999978</v>
      </c>
      <c r="F18" s="120">
        <v>79.69678</v>
      </c>
      <c r="G18" s="1">
        <f>G5*(F18-F17)</f>
        <v>791.5200000000141</v>
      </c>
      <c r="H18" s="33">
        <v>2.42853</v>
      </c>
      <c r="I18" s="1">
        <f>I5*(H18-H17)</f>
        <v>707.0399999999988</v>
      </c>
      <c r="J18" s="120">
        <v>3.51058</v>
      </c>
      <c r="K18" s="1">
        <f>K5*(J18-J17)</f>
        <v>641.64</v>
      </c>
      <c r="L18" s="120">
        <v>11.8029</v>
      </c>
      <c r="M18" s="1">
        <f>M5*(L18-L17)</f>
        <v>762.9119999999972</v>
      </c>
      <c r="N18" s="120">
        <v>8.7838</v>
      </c>
      <c r="O18" s="1">
        <f>O5*(N18-N17)</f>
        <v>333.9599999999976</v>
      </c>
      <c r="P18" s="124">
        <v>0.95915</v>
      </c>
      <c r="Q18" s="7">
        <f>Q5*(P18-P17)</f>
        <v>99.71999999999994</v>
      </c>
      <c r="R18" s="33">
        <v>9.596</v>
      </c>
      <c r="S18" s="1">
        <f>S5*(R18-R17)</f>
        <v>0</v>
      </c>
      <c r="T18" s="33"/>
      <c r="U18" s="1"/>
      <c r="V18" s="33">
        <v>1.884</v>
      </c>
      <c r="W18" s="1">
        <f>W5*(V18-V17)</f>
        <v>421.2</v>
      </c>
      <c r="X18" s="33">
        <v>8.731</v>
      </c>
      <c r="Y18" s="1">
        <f>Y5*(X18-X17)</f>
        <v>25.199999999998823</v>
      </c>
      <c r="Z18" s="33"/>
      <c r="AA18" s="1">
        <f>AA5*(Z18-Z17)</f>
        <v>0</v>
      </c>
      <c r="AB18" s="33">
        <v>8.428</v>
      </c>
      <c r="AC18" s="1">
        <f>AC5*(AB18-AB17)</f>
        <v>9.600000000003206</v>
      </c>
      <c r="AD18" s="33"/>
      <c r="AE18" s="1">
        <f>AE5*(AD18-AD17)</f>
        <v>0</v>
      </c>
      <c r="AF18" s="33">
        <v>6.197</v>
      </c>
      <c r="AG18" s="1">
        <f>AG5*(AF18-AF17)</f>
        <v>3.6000000000012022</v>
      </c>
      <c r="AH18" s="1">
        <f t="shared" si="0"/>
        <v>4961.17200000001</v>
      </c>
    </row>
    <row r="19" spans="1:34" ht="13.5" thickBot="1">
      <c r="A19" s="1">
        <v>12</v>
      </c>
      <c r="B19" s="120">
        <v>7.30405</v>
      </c>
      <c r="C19" s="1">
        <f>C5*(B19-B18)</f>
        <v>493.1280000000001</v>
      </c>
      <c r="D19" s="120">
        <v>10.9144</v>
      </c>
      <c r="E19" s="1">
        <f>E5*(D19-D18)</f>
        <v>648.0720000000026</v>
      </c>
      <c r="F19" s="120">
        <v>80.0426</v>
      </c>
      <c r="G19" s="1">
        <f>G5*(F19-F18)</f>
        <v>829.9679999999739</v>
      </c>
      <c r="H19" s="33">
        <v>2.63045</v>
      </c>
      <c r="I19" s="1">
        <f>I5*(H19-H18)</f>
        <v>726.9120000000012</v>
      </c>
      <c r="J19" s="120">
        <v>3.7859</v>
      </c>
      <c r="K19" s="1">
        <f>K5*(J19-J18)</f>
        <v>660.7679999999995</v>
      </c>
      <c r="L19" s="120">
        <v>12.02813</v>
      </c>
      <c r="M19" s="1">
        <f>M5*(L19-L18)</f>
        <v>810.8280000000058</v>
      </c>
      <c r="N19" s="120">
        <v>8.92203</v>
      </c>
      <c r="O19" s="1">
        <f>O5*(N19-N18)</f>
        <v>331.7520000000002</v>
      </c>
      <c r="P19" s="120">
        <v>1.07868</v>
      </c>
      <c r="Q19" s="1">
        <f>Q5*(P19-P18)</f>
        <v>143.43600000000015</v>
      </c>
      <c r="R19" s="33">
        <v>9.599</v>
      </c>
      <c r="S19" s="1">
        <f>S5*(R19-R18)</f>
        <v>3.6000000000001364</v>
      </c>
      <c r="T19" s="33"/>
      <c r="U19" s="1"/>
      <c r="V19" s="33">
        <v>1.997</v>
      </c>
      <c r="W19" s="1">
        <f>W5*(V19-V18)</f>
        <v>203.40000000000038</v>
      </c>
      <c r="X19" s="33">
        <v>8.75</v>
      </c>
      <c r="Y19" s="1">
        <f>Y5*(X19-X18)</f>
        <v>22.800000000000153</v>
      </c>
      <c r="Z19" s="33"/>
      <c r="AA19" s="1">
        <f>AA5*(Z19-Z18)</f>
        <v>0</v>
      </c>
      <c r="AB19" s="33">
        <v>8.431</v>
      </c>
      <c r="AC19" s="1">
        <f>AC5*(AB19-AB18)</f>
        <v>7.19999999999601</v>
      </c>
      <c r="AD19" s="33"/>
      <c r="AE19" s="1">
        <f>AE5*(AD19-AD18)</f>
        <v>0</v>
      </c>
      <c r="AF19" s="33">
        <v>6.198</v>
      </c>
      <c r="AG19" s="1">
        <f>AG5*(AF19-AF18)</f>
        <v>3.6000000000012022</v>
      </c>
      <c r="AH19" s="1">
        <f t="shared" si="0"/>
        <v>4885.463999999982</v>
      </c>
    </row>
    <row r="20" spans="1:34" ht="13.5" thickBot="1">
      <c r="A20" s="1">
        <v>13</v>
      </c>
      <c r="B20" s="120">
        <v>7.5079</v>
      </c>
      <c r="C20" s="1">
        <f>C5*(B20-B19)</f>
        <v>489.24000000000024</v>
      </c>
      <c r="D20" s="120">
        <v>11.112</v>
      </c>
      <c r="E20" s="1">
        <f>E5*(D20-D19)</f>
        <v>711.3599999999984</v>
      </c>
      <c r="F20" s="120">
        <v>80.3806</v>
      </c>
      <c r="G20" s="1">
        <f>G5*(F20-F19)</f>
        <v>811.2000000000194</v>
      </c>
      <c r="H20" s="33">
        <v>2.83068</v>
      </c>
      <c r="I20" s="1">
        <f>I5*(H20-H19)</f>
        <v>720.8279999999996</v>
      </c>
      <c r="J20" s="120">
        <v>4.00118</v>
      </c>
      <c r="K20" s="1">
        <f>K5*(J20-J19)</f>
        <v>516.6719999999998</v>
      </c>
      <c r="L20" s="120">
        <v>12.24905</v>
      </c>
      <c r="M20" s="1">
        <f>M5*(L20-L19)</f>
        <v>795.3119999999984</v>
      </c>
      <c r="N20" s="120">
        <v>9.05993</v>
      </c>
      <c r="O20" s="1">
        <f>O5*(N20-N19)</f>
        <v>330.9600000000003</v>
      </c>
      <c r="P20" s="122">
        <v>1.15868</v>
      </c>
      <c r="Q20" s="6">
        <f>Q5*(P20-P19)</f>
        <v>95.99999999999982</v>
      </c>
      <c r="R20" s="33">
        <v>9.6</v>
      </c>
      <c r="S20" s="1">
        <f>S5*(R20-R19)</f>
        <v>1.199999999999335</v>
      </c>
      <c r="T20" s="33"/>
      <c r="U20" s="1"/>
      <c r="V20" s="33">
        <v>2</v>
      </c>
      <c r="W20" s="1">
        <f>W5*(V20-V19)</f>
        <v>5.399999999999805</v>
      </c>
      <c r="X20" s="33">
        <v>8.762</v>
      </c>
      <c r="Y20" s="1">
        <f>Y5*(X20-X19)</f>
        <v>14.400000000000546</v>
      </c>
      <c r="Z20" s="33"/>
      <c r="AA20" s="1">
        <f>AA5*(Z20-Z19)</f>
        <v>0</v>
      </c>
      <c r="AB20" s="33">
        <v>8.434</v>
      </c>
      <c r="AC20" s="1">
        <f>AC5*(AB20-AB19)</f>
        <v>7.200000000000273</v>
      </c>
      <c r="AD20" s="33"/>
      <c r="AE20" s="1">
        <f>AE5*(AD20-AD19)</f>
        <v>0</v>
      </c>
      <c r="AF20" s="33">
        <v>6.2</v>
      </c>
      <c r="AG20" s="1">
        <f>AG5*(AF20-AF19)</f>
        <v>7.199999999999207</v>
      </c>
      <c r="AH20" s="1">
        <f t="shared" si="0"/>
        <v>4506.972000000014</v>
      </c>
    </row>
    <row r="21" spans="1:34" ht="13.5" thickBot="1">
      <c r="A21" s="1">
        <v>14</v>
      </c>
      <c r="B21" s="120">
        <v>7.71183</v>
      </c>
      <c r="C21" s="1">
        <f>C5*(B21-B20)</f>
        <v>489.43199999999933</v>
      </c>
      <c r="D21" s="120">
        <v>11.30115</v>
      </c>
      <c r="E21" s="1">
        <f>E5*(D21-D20)</f>
        <v>680.9399999999989</v>
      </c>
      <c r="F21" s="120">
        <v>80.7146</v>
      </c>
      <c r="G21" s="1">
        <f>G5*(F21-F20)</f>
        <v>801.6000000000076</v>
      </c>
      <c r="H21" s="33">
        <v>3.0355</v>
      </c>
      <c r="I21" s="1">
        <f>I5*(H21-H20)</f>
        <v>737.3519999999992</v>
      </c>
      <c r="J21" s="120">
        <v>4.24573</v>
      </c>
      <c r="K21" s="1">
        <f>K5*(J21-J20)</f>
        <v>586.9200000000006</v>
      </c>
      <c r="L21" s="120">
        <v>12.47188</v>
      </c>
      <c r="M21" s="1">
        <f>M5*(L21-L20)</f>
        <v>802.1880000000003</v>
      </c>
      <c r="N21" s="120">
        <v>9.1946</v>
      </c>
      <c r="O21" s="1">
        <f>O5*(N21-N20)</f>
        <v>323.20799999999963</v>
      </c>
      <c r="P21" s="122">
        <v>1.23943</v>
      </c>
      <c r="Q21" s="6">
        <f>Q5*(P21-P20)</f>
        <v>96.90000000000012</v>
      </c>
      <c r="R21" s="33">
        <v>9.62</v>
      </c>
      <c r="S21" s="1">
        <f>S5*(R21-R20)</f>
        <v>23.99999999999949</v>
      </c>
      <c r="T21" s="33"/>
      <c r="U21" s="1"/>
      <c r="V21" s="33">
        <v>2.198</v>
      </c>
      <c r="W21" s="1">
        <f>W5*(V21-V20)</f>
        <v>356.3999999999999</v>
      </c>
      <c r="X21" s="33">
        <v>8.77</v>
      </c>
      <c r="Y21" s="1">
        <f>Y5*(X21-X20)</f>
        <v>9.599999999998943</v>
      </c>
      <c r="Z21" s="33"/>
      <c r="AA21" s="1">
        <f>AA5*(Z21-Z20)</f>
        <v>0</v>
      </c>
      <c r="AB21" s="33">
        <v>8.438</v>
      </c>
      <c r="AC21" s="1">
        <f>AC5*(AB21-AB20)</f>
        <v>9.600000000003206</v>
      </c>
      <c r="AD21" s="33"/>
      <c r="AE21" s="1">
        <f>AE5*(AD21-AD20)</f>
        <v>0</v>
      </c>
      <c r="AF21" s="33">
        <v>6.202</v>
      </c>
      <c r="AG21" s="1">
        <f>AG5*(AF21-AF20)</f>
        <v>7.199999999999207</v>
      </c>
      <c r="AH21" s="1">
        <f t="shared" si="0"/>
        <v>4925.340000000006</v>
      </c>
    </row>
    <row r="22" spans="1:34" ht="13.5" thickBot="1">
      <c r="A22" s="1">
        <v>15</v>
      </c>
      <c r="B22" s="120">
        <v>7.9166</v>
      </c>
      <c r="C22" s="1">
        <f>C5*(B22-B21)</f>
        <v>491.44799999999975</v>
      </c>
      <c r="D22" s="120">
        <v>11.4895</v>
      </c>
      <c r="E22" s="1">
        <f>E5*(D22-D21)</f>
        <v>678.0599999999993</v>
      </c>
      <c r="F22" s="120">
        <v>81.04955</v>
      </c>
      <c r="G22" s="1">
        <f>G5*(F22-F21)</f>
        <v>803.879999999981</v>
      </c>
      <c r="H22" s="33">
        <v>3.24018</v>
      </c>
      <c r="I22" s="1">
        <f>I5*(H22-H21)</f>
        <v>736.8480000000008</v>
      </c>
      <c r="J22" s="120">
        <v>4.48618</v>
      </c>
      <c r="K22" s="1">
        <f>K5*(J22-J21)</f>
        <v>577.0800000000002</v>
      </c>
      <c r="L22" s="120">
        <v>12.6921</v>
      </c>
      <c r="M22" s="1">
        <f>M5*(L22-L21)</f>
        <v>792.7919999999979</v>
      </c>
      <c r="N22" s="120">
        <v>9.32478</v>
      </c>
      <c r="O22" s="1">
        <f>O5*(N22-N21)</f>
        <v>312.4320000000026</v>
      </c>
      <c r="P22" s="124">
        <v>1.3308</v>
      </c>
      <c r="Q22" s="7">
        <f>Q5*(P22-P21)</f>
        <v>109.64399999999995</v>
      </c>
      <c r="R22" s="33">
        <v>9.63</v>
      </c>
      <c r="S22" s="1">
        <f>S5*(R22-R21)</f>
        <v>12.000000000001876</v>
      </c>
      <c r="T22" s="33"/>
      <c r="U22" s="1"/>
      <c r="V22" s="33">
        <v>2.25</v>
      </c>
      <c r="W22" s="1">
        <f>W5*(V22-V21)</f>
        <v>93.60000000000008</v>
      </c>
      <c r="X22" s="33">
        <v>8.788</v>
      </c>
      <c r="Y22" s="1">
        <f>Y5*(X22-X21)</f>
        <v>21.60000000000082</v>
      </c>
      <c r="Z22" s="33"/>
      <c r="AA22" s="1">
        <f>AA5*(Z22-Z21)</f>
        <v>0</v>
      </c>
      <c r="AB22" s="33">
        <v>8.441</v>
      </c>
      <c r="AC22" s="1">
        <f>AC5*(AB22-AB21)</f>
        <v>7.200000000000273</v>
      </c>
      <c r="AD22" s="33"/>
      <c r="AE22" s="1">
        <f>AE5*(AD22-AD21)</f>
        <v>0</v>
      </c>
      <c r="AF22" s="33">
        <v>6.207</v>
      </c>
      <c r="AG22" s="1">
        <f>AG5*(AF22-AF21)</f>
        <v>17.999999999999616</v>
      </c>
      <c r="AH22" s="1">
        <f t="shared" si="0"/>
        <v>4654.583999999984</v>
      </c>
    </row>
    <row r="23" spans="1:34" ht="13.5" thickBot="1">
      <c r="A23" s="1">
        <v>16</v>
      </c>
      <c r="B23" s="120">
        <v>8.12485</v>
      </c>
      <c r="C23" s="1">
        <f>C5*(B23-B22)</f>
        <v>499.8000000000012</v>
      </c>
      <c r="D23" s="120">
        <v>11.66313</v>
      </c>
      <c r="E23" s="1">
        <f>E5*(D23-D22)</f>
        <v>625.0680000000038</v>
      </c>
      <c r="F23" s="120">
        <v>81.3845</v>
      </c>
      <c r="G23" s="1">
        <f>G5*(F23-F22)</f>
        <v>803.8800000000151</v>
      </c>
      <c r="H23" s="33">
        <v>3.44643</v>
      </c>
      <c r="I23" s="1">
        <f>I5*(H23-H22)</f>
        <v>742.4999999999993</v>
      </c>
      <c r="J23" s="120">
        <v>4.72018</v>
      </c>
      <c r="K23" s="1">
        <f>K5*(J23-J22)</f>
        <v>561.5999999999999</v>
      </c>
      <c r="L23" s="120">
        <v>12.91135</v>
      </c>
      <c r="M23" s="1">
        <f>M5*(L23-L22)</f>
        <v>789.3000000000022</v>
      </c>
      <c r="N23" s="120">
        <v>9.45903</v>
      </c>
      <c r="O23" s="1">
        <f>O5*(N23-N22)</f>
        <v>322.1999999999994</v>
      </c>
      <c r="P23" s="120">
        <v>1.40493</v>
      </c>
      <c r="Q23" s="1">
        <f>Q5*(P23-P22)</f>
        <v>88.95600000000003</v>
      </c>
      <c r="R23" s="33">
        <v>9.64</v>
      </c>
      <c r="S23" s="1">
        <f>S5*(R23-R22)</f>
        <v>11.999999999999744</v>
      </c>
      <c r="T23" s="33"/>
      <c r="U23" s="1"/>
      <c r="V23" s="33">
        <v>2.428</v>
      </c>
      <c r="W23" s="1">
        <f>W5*(V23-V22)</f>
        <v>320.39999999999986</v>
      </c>
      <c r="X23" s="33">
        <v>8.801</v>
      </c>
      <c r="Y23" s="1">
        <f>Y5*(X23-X22)</f>
        <v>15.59999999999988</v>
      </c>
      <c r="Z23" s="33"/>
      <c r="AA23" s="1">
        <f>AA5*(Z23-Z22)</f>
        <v>0</v>
      </c>
      <c r="AB23" s="33">
        <v>8.444</v>
      </c>
      <c r="AC23" s="1">
        <f>AC5*(AB23-AB22)</f>
        <v>7.200000000000273</v>
      </c>
      <c r="AD23" s="33"/>
      <c r="AE23" s="1">
        <f>AE5*(AD23-AD22)</f>
        <v>0</v>
      </c>
      <c r="AF23" s="33">
        <v>6.21</v>
      </c>
      <c r="AG23" s="1">
        <f>AG5*(AF23-AF22)</f>
        <v>10.80000000000041</v>
      </c>
      <c r="AH23" s="1">
        <f t="shared" si="0"/>
        <v>4799.304000000021</v>
      </c>
    </row>
    <row r="24" spans="1:34" ht="13.5" thickBot="1">
      <c r="A24" s="1">
        <v>17</v>
      </c>
      <c r="B24" s="120">
        <v>8.33255</v>
      </c>
      <c r="C24" s="1">
        <f>C5*(B24-B23)</f>
        <v>498.47999999999786</v>
      </c>
      <c r="D24" s="120">
        <v>11.83223</v>
      </c>
      <c r="E24" s="1">
        <f>E5*(D24-D23)</f>
        <v>608.7599999999945</v>
      </c>
      <c r="F24" s="120">
        <v>81.71013</v>
      </c>
      <c r="G24" s="1">
        <f>G5*(F24-F23)</f>
        <v>781.5120000000093</v>
      </c>
      <c r="H24" s="33">
        <v>3.65363</v>
      </c>
      <c r="I24" s="1">
        <f>I5*(H24-H23)</f>
        <v>745.920000000001</v>
      </c>
      <c r="J24" s="120">
        <v>4.95123</v>
      </c>
      <c r="K24" s="1">
        <f>K5*(J24-J23)</f>
        <v>554.5199999999994</v>
      </c>
      <c r="L24" s="120">
        <v>13.13018</v>
      </c>
      <c r="M24" s="1">
        <f>M5*(L24-L23)</f>
        <v>787.7879999999955</v>
      </c>
      <c r="N24" s="120">
        <v>9.59533</v>
      </c>
      <c r="O24" s="1">
        <f>O5*(N24-N23)</f>
        <v>327.12000000000074</v>
      </c>
      <c r="P24" s="124">
        <v>1.47295</v>
      </c>
      <c r="Q24" s="7">
        <f>Q5*(P24-P23)</f>
        <v>81.62399999999997</v>
      </c>
      <c r="R24" s="33">
        <v>9.653</v>
      </c>
      <c r="S24" s="1">
        <f>S5*(R24-R23)</f>
        <v>15.59999999999988</v>
      </c>
      <c r="T24" s="33"/>
      <c r="U24" s="1"/>
      <c r="V24" s="33">
        <v>2.546</v>
      </c>
      <c r="W24" s="1">
        <f>W5*(V24-V23)</f>
        <v>212.39999999999978</v>
      </c>
      <c r="X24" s="33">
        <v>8.81</v>
      </c>
      <c r="Y24" s="1">
        <f>Y5*(X24-X23)</f>
        <v>10.80000000000041</v>
      </c>
      <c r="Z24" s="33"/>
      <c r="AA24" s="1">
        <f>AA5*(Z24-Z23)</f>
        <v>0</v>
      </c>
      <c r="AB24" s="33">
        <v>8.448</v>
      </c>
      <c r="AC24" s="1">
        <f>AC5*(AB24-AB23)</f>
        <v>9.599999999998943</v>
      </c>
      <c r="AD24" s="33"/>
      <c r="AE24" s="1">
        <f>AE5*(AD24-AD23)</f>
        <v>0</v>
      </c>
      <c r="AF24" s="33">
        <v>6.214</v>
      </c>
      <c r="AG24" s="1">
        <f>AG5*(AF24-AF23)</f>
        <v>14.400000000001612</v>
      </c>
      <c r="AH24" s="1">
        <f t="shared" si="0"/>
        <v>4648.523999999998</v>
      </c>
    </row>
    <row r="25" spans="1:34" ht="13.5" thickBot="1">
      <c r="A25" s="1">
        <v>18</v>
      </c>
      <c r="B25" s="120">
        <v>8.5351</v>
      </c>
      <c r="C25" s="1">
        <f>C5*(B25-B24)</f>
        <v>486.1200000000011</v>
      </c>
      <c r="D25" s="120">
        <v>11.97885</v>
      </c>
      <c r="E25" s="1">
        <f>E5*(D25-D24)</f>
        <v>527.8320000000015</v>
      </c>
      <c r="F25" s="120">
        <v>82.03333</v>
      </c>
      <c r="G25" s="1">
        <f>G5*(F25-F24)</f>
        <v>775.6799999999998</v>
      </c>
      <c r="H25" s="33">
        <v>3.85908</v>
      </c>
      <c r="I25" s="1">
        <f>I5*(H25-H24)</f>
        <v>739.6199999999997</v>
      </c>
      <c r="J25" s="120">
        <v>5.13213</v>
      </c>
      <c r="K25" s="1">
        <f>K5*(J25-J24)</f>
        <v>434.16000000000065</v>
      </c>
      <c r="L25" s="120">
        <v>13.3475</v>
      </c>
      <c r="M25" s="1">
        <f>M5*(L25-L24)</f>
        <v>782.352000000003</v>
      </c>
      <c r="N25" s="120">
        <v>9.73275</v>
      </c>
      <c r="O25" s="1">
        <f>O5*(N25-N24)</f>
        <v>329.80799999999704</v>
      </c>
      <c r="P25" s="121">
        <v>1.53695</v>
      </c>
      <c r="Q25" s="5">
        <f>Q5*(P25-P24)</f>
        <v>76.80000000000007</v>
      </c>
      <c r="R25" s="33">
        <v>9.67</v>
      </c>
      <c r="S25" s="1">
        <f>S5*(R25-R24)</f>
        <v>20.399999999999352</v>
      </c>
      <c r="T25" s="33"/>
      <c r="U25" s="1"/>
      <c r="V25" s="33">
        <v>2.6</v>
      </c>
      <c r="W25" s="1">
        <f>W5*(V25-V24)</f>
        <v>97.20000000000049</v>
      </c>
      <c r="X25" s="33">
        <v>8.828</v>
      </c>
      <c r="Y25" s="1">
        <f>Y5*(X25-X24)</f>
        <v>21.599999999998687</v>
      </c>
      <c r="Z25" s="33"/>
      <c r="AA25" s="1">
        <f>AA5*(Z25-Z24)</f>
        <v>0</v>
      </c>
      <c r="AB25" s="33">
        <v>8.451</v>
      </c>
      <c r="AC25" s="1">
        <f>AC5*(AB25-AB24)</f>
        <v>7.200000000000273</v>
      </c>
      <c r="AD25" s="33"/>
      <c r="AE25" s="1">
        <f>AE5*(AD25-AD24)</f>
        <v>0</v>
      </c>
      <c r="AF25" s="33">
        <v>6.22</v>
      </c>
      <c r="AG25" s="1">
        <f>AG5*(AF25-AF24)</f>
        <v>21.59999999999762</v>
      </c>
      <c r="AH25" s="1">
        <f t="shared" si="0"/>
        <v>4320.372</v>
      </c>
    </row>
    <row r="26" spans="1:34" ht="13.5" thickBot="1">
      <c r="A26" s="1">
        <v>19</v>
      </c>
      <c r="B26" s="120">
        <v>8.73523</v>
      </c>
      <c r="C26" s="1">
        <f>C5*(B26-B25)</f>
        <v>480.3119999999993</v>
      </c>
      <c r="D26" s="120">
        <v>12.11863</v>
      </c>
      <c r="E26" s="1">
        <f>E5*(D26-D25)</f>
        <v>503.2080000000001</v>
      </c>
      <c r="F26" s="120">
        <v>82.35538</v>
      </c>
      <c r="G26" s="1">
        <f>G5*(F26-F25)</f>
        <v>772.9199999999764</v>
      </c>
      <c r="H26" s="33">
        <v>4.06223</v>
      </c>
      <c r="I26" s="1">
        <f>I5*(H26-H25)</f>
        <v>731.3399999999982</v>
      </c>
      <c r="J26" s="120">
        <v>5.28875</v>
      </c>
      <c r="K26" s="1">
        <f>K5*(J26-J25)</f>
        <v>375.8880000000005</v>
      </c>
      <c r="L26" s="120">
        <v>13.56608</v>
      </c>
      <c r="M26" s="1">
        <f>M5*(L26-L25)</f>
        <v>786.8879999999976</v>
      </c>
      <c r="N26" s="120">
        <v>9.8738</v>
      </c>
      <c r="O26" s="1">
        <f>O5*(N26-N25)</f>
        <v>338.51999999999975</v>
      </c>
      <c r="P26" s="121">
        <v>1.60143</v>
      </c>
      <c r="Q26" s="5">
        <f>Q5*(P26-P25)</f>
        <v>77.37599999999985</v>
      </c>
      <c r="R26" s="33">
        <v>9.674</v>
      </c>
      <c r="S26" s="1">
        <f>S5*(R26-R25)</f>
        <v>4.799999999999471</v>
      </c>
      <c r="T26" s="33"/>
      <c r="U26" s="1"/>
      <c r="V26" s="33">
        <v>2.735</v>
      </c>
      <c r="W26" s="1">
        <f>W5*(V26-V25)</f>
        <v>242.9999999999996</v>
      </c>
      <c r="X26" s="33">
        <v>8.831</v>
      </c>
      <c r="Y26" s="1">
        <f>Y5*(X26-X25)</f>
        <v>3.6000000000001364</v>
      </c>
      <c r="Z26" s="33"/>
      <c r="AA26" s="1">
        <f>AA5*(Z26-Z25)</f>
        <v>0</v>
      </c>
      <c r="AB26" s="33">
        <v>8.455</v>
      </c>
      <c r="AC26" s="1">
        <f>AC5*(AB26-AB25)</f>
        <v>9.599999999998943</v>
      </c>
      <c r="AD26" s="33"/>
      <c r="AE26" s="1">
        <f>AE5*(AD26-AD25)</f>
        <v>0</v>
      </c>
      <c r="AF26" s="33">
        <v>6.225</v>
      </c>
      <c r="AG26" s="1">
        <f>AG5*(AF26-AF25)</f>
        <v>17.999999999999616</v>
      </c>
      <c r="AH26" s="1">
        <f t="shared" si="0"/>
        <v>4345.451999999969</v>
      </c>
    </row>
    <row r="27" spans="1:34" ht="13.5" thickBot="1">
      <c r="A27" s="1">
        <v>20</v>
      </c>
      <c r="B27" s="120">
        <v>8.92958</v>
      </c>
      <c r="C27" s="1">
        <f>C5*(B27-B26)</f>
        <v>466.44000000000005</v>
      </c>
      <c r="D27" s="120">
        <v>12.2556</v>
      </c>
      <c r="E27" s="1">
        <f>E5*(D27-D26)</f>
        <v>493.0919999999993</v>
      </c>
      <c r="F27" s="120">
        <v>82.6416</v>
      </c>
      <c r="G27" s="1">
        <f>G5*(F27-F26)</f>
        <v>686.9280000000003</v>
      </c>
      <c r="H27" s="33">
        <v>4.26303</v>
      </c>
      <c r="I27" s="1">
        <f>I5*(H27-H26)</f>
        <v>722.8800000000003</v>
      </c>
      <c r="J27" s="120">
        <v>5.42883</v>
      </c>
      <c r="K27" s="1">
        <f>K5*(J27-J26)</f>
        <v>336.19199999999836</v>
      </c>
      <c r="L27" s="120">
        <v>13.78678</v>
      </c>
      <c r="M27" s="1">
        <f>M5*(L27-L26)</f>
        <v>794.5200000000028</v>
      </c>
      <c r="N27" s="120">
        <v>10.02223</v>
      </c>
      <c r="O27" s="1">
        <f>O5*(N27-N26)</f>
        <v>356.2320000000028</v>
      </c>
      <c r="P27" s="120">
        <v>1.66543</v>
      </c>
      <c r="Q27" s="1">
        <f>Q5*(P27-P26)</f>
        <v>76.80000000000007</v>
      </c>
      <c r="R27" s="33">
        <v>9.674</v>
      </c>
      <c r="S27" s="1">
        <f>S5*(R27-R26)</f>
        <v>0</v>
      </c>
      <c r="T27" s="33"/>
      <c r="U27" s="1"/>
      <c r="V27" s="33">
        <v>2.75</v>
      </c>
      <c r="W27" s="1">
        <f>W5*(V27-V26)</f>
        <v>27.000000000000224</v>
      </c>
      <c r="X27" s="33">
        <v>8.835</v>
      </c>
      <c r="Y27" s="1">
        <f>Y5*(X27-X26)</f>
        <v>4.800000000001603</v>
      </c>
      <c r="Z27" s="33"/>
      <c r="AA27" s="1">
        <f>AA5*(Z27-Z26)</f>
        <v>0</v>
      </c>
      <c r="AB27" s="33">
        <v>8.461</v>
      </c>
      <c r="AC27" s="1">
        <f>AC5*(AB27-AB26)</f>
        <v>14.400000000000546</v>
      </c>
      <c r="AD27" s="33"/>
      <c r="AE27" s="1">
        <f>AE5*(AD27-AD26)</f>
        <v>0</v>
      </c>
      <c r="AF27" s="33">
        <v>6.23</v>
      </c>
      <c r="AG27" s="1">
        <f>AG5*(AF27-AF26)</f>
        <v>18.000000000002814</v>
      </c>
      <c r="AH27" s="1">
        <f t="shared" si="0"/>
        <v>3997.2840000000087</v>
      </c>
    </row>
    <row r="28" spans="1:34" ht="13.5" thickBot="1">
      <c r="A28" s="1">
        <v>21</v>
      </c>
      <c r="B28" s="120">
        <v>9.11865</v>
      </c>
      <c r="C28" s="1">
        <f>C5*(B28-B27)</f>
        <v>453.7680000000023</v>
      </c>
      <c r="D28" s="120">
        <v>12.39315</v>
      </c>
      <c r="E28" s="1">
        <f>E5*(D28-D27)</f>
        <v>495.1800000000034</v>
      </c>
      <c r="F28" s="120">
        <v>82.90408</v>
      </c>
      <c r="G28" s="1">
        <f>G5*(F28-F27)</f>
        <v>629.9519999999916</v>
      </c>
      <c r="H28" s="33">
        <v>4.47253</v>
      </c>
      <c r="I28" s="1">
        <f>I5*(H28-H27)</f>
        <v>754.2000000000008</v>
      </c>
      <c r="J28" s="120">
        <v>5.56173</v>
      </c>
      <c r="K28" s="1">
        <f>K5*(J28-J27)</f>
        <v>318.9600000000006</v>
      </c>
      <c r="L28" s="120">
        <v>14.01855</v>
      </c>
      <c r="M28" s="1">
        <f>M5*(L28-L27)</f>
        <v>834.3719999999969</v>
      </c>
      <c r="N28" s="120">
        <v>10.16905</v>
      </c>
      <c r="O28" s="1">
        <f>O5*(N28-N27)</f>
        <v>352.3679999999999</v>
      </c>
      <c r="P28" s="124">
        <v>1.72538</v>
      </c>
      <c r="Q28" s="7">
        <f>Q5*(P28-P27)</f>
        <v>71.93999999999994</v>
      </c>
      <c r="R28" s="33">
        <v>9.674</v>
      </c>
      <c r="S28" s="1">
        <f>S5*(R28-R27)</f>
        <v>0</v>
      </c>
      <c r="T28" s="33"/>
      <c r="U28" s="1"/>
      <c r="V28" s="33">
        <v>2.8</v>
      </c>
      <c r="W28" s="1">
        <f>W5*(V28-V27)</f>
        <v>89.99999999999969</v>
      </c>
      <c r="X28" s="33">
        <v>8.84</v>
      </c>
      <c r="Y28" s="1">
        <f>Y5*(X28-X27)</f>
        <v>5.999999999998806</v>
      </c>
      <c r="Z28" s="33"/>
      <c r="AA28" s="1">
        <f>AA5*(Z28-Z27)</f>
        <v>0</v>
      </c>
      <c r="AB28" s="33">
        <v>8.463</v>
      </c>
      <c r="AC28" s="1">
        <f>AC5*(AB28-AB27)</f>
        <v>4.79999999999734</v>
      </c>
      <c r="AD28" s="33"/>
      <c r="AE28" s="1">
        <f>AE5*(AD28-AD27)</f>
        <v>0</v>
      </c>
      <c r="AF28" s="33">
        <v>6.241</v>
      </c>
      <c r="AG28" s="1">
        <f>AG5*(AF28-AF27)</f>
        <v>39.59999999999724</v>
      </c>
      <c r="AH28" s="1">
        <f t="shared" si="0"/>
        <v>4051.139999999988</v>
      </c>
    </row>
    <row r="29" spans="1:34" ht="13.5" thickBot="1">
      <c r="A29" s="1">
        <v>22</v>
      </c>
      <c r="B29" s="120">
        <v>9.29995</v>
      </c>
      <c r="C29" s="1">
        <f>C5*(B29-B28)</f>
        <v>435.1200000000006</v>
      </c>
      <c r="D29" s="120">
        <v>12.5483</v>
      </c>
      <c r="E29" s="1">
        <f>E5*(D29-D28)</f>
        <v>558.5399999999964</v>
      </c>
      <c r="F29" s="120">
        <v>83.17048</v>
      </c>
      <c r="G29" s="1">
        <f>G5*(F29-F28)</f>
        <v>639.3600000000106</v>
      </c>
      <c r="H29" s="33">
        <v>4.69805</v>
      </c>
      <c r="I29" s="1">
        <f>I5*(H29-H28)</f>
        <v>811.8720000000014</v>
      </c>
      <c r="J29" s="120">
        <v>5.7038</v>
      </c>
      <c r="K29" s="1">
        <f>K5*(J29-J28)</f>
        <v>340.96800000000087</v>
      </c>
      <c r="L29" s="120">
        <v>14.26333</v>
      </c>
      <c r="M29" s="1">
        <f>M5*(L29-L28)</f>
        <v>881.2080000000016</v>
      </c>
      <c r="N29" s="120">
        <v>10.33658</v>
      </c>
      <c r="O29" s="1">
        <f>O5*(N29-N28)</f>
        <v>402.0719999999983</v>
      </c>
      <c r="P29" s="120">
        <v>1.78158</v>
      </c>
      <c r="Q29" s="1">
        <f>Q5*(P29-P28)</f>
        <v>67.44000000000003</v>
      </c>
      <c r="R29" s="33">
        <v>9.674</v>
      </c>
      <c r="S29" s="1">
        <f>S5*(R29-R28)</f>
        <v>0</v>
      </c>
      <c r="T29" s="33"/>
      <c r="U29" s="1"/>
      <c r="V29" s="33">
        <v>2.891</v>
      </c>
      <c r="W29" s="1">
        <f>W5*(V29-V28)</f>
        <v>163.80000000000035</v>
      </c>
      <c r="X29" s="33">
        <v>8.842</v>
      </c>
      <c r="Y29" s="1">
        <f>Y5*(X29-X28)</f>
        <v>2.4000000000008015</v>
      </c>
      <c r="Z29" s="33"/>
      <c r="AA29" s="1">
        <f>AA5*(Z29-Z28)</f>
        <v>0</v>
      </c>
      <c r="AB29" s="33">
        <v>8.466</v>
      </c>
      <c r="AC29" s="1">
        <f>AC5*(AB29-AB28)</f>
        <v>7.200000000000273</v>
      </c>
      <c r="AD29" s="33"/>
      <c r="AE29" s="1">
        <f>AE5*(AD29-AD28)</f>
        <v>0</v>
      </c>
      <c r="AF29" s="33">
        <v>6.248</v>
      </c>
      <c r="AG29" s="1">
        <f>AG5*(AF29-AF28)</f>
        <v>25.20000000000202</v>
      </c>
      <c r="AH29" s="1">
        <f t="shared" si="0"/>
        <v>4335.180000000012</v>
      </c>
    </row>
    <row r="30" spans="1:34" ht="13.5" thickBot="1">
      <c r="A30" s="1">
        <v>23</v>
      </c>
      <c r="B30" s="120">
        <v>9.4881</v>
      </c>
      <c r="C30" s="1">
        <f>C5*(B30-B29)</f>
        <v>451.55999999999636</v>
      </c>
      <c r="D30" s="120">
        <v>12.71353</v>
      </c>
      <c r="E30" s="1">
        <f>E5*(D30-D29)</f>
        <v>594.828000000004</v>
      </c>
      <c r="F30" s="121">
        <v>83.44098</v>
      </c>
      <c r="G30" s="1">
        <f>G5*(F30-F29)</f>
        <v>649.1999999999962</v>
      </c>
      <c r="H30" s="33">
        <v>4.92788</v>
      </c>
      <c r="I30" s="1">
        <f>I5*(H30-H29)</f>
        <v>827.3879999999991</v>
      </c>
      <c r="J30" s="120">
        <v>5.86933</v>
      </c>
      <c r="K30" s="1">
        <f>K5*(J30-J29)</f>
        <v>397.2719999999988</v>
      </c>
      <c r="L30" s="120">
        <v>14.53013</v>
      </c>
      <c r="M30" s="1">
        <f>M5*(L30-L29)</f>
        <v>960.4799999999998</v>
      </c>
      <c r="N30" s="120">
        <v>10.53215</v>
      </c>
      <c r="O30" s="1">
        <f>O5*(N30-N29)</f>
        <v>469.36800000000005</v>
      </c>
      <c r="P30" s="122">
        <v>1.8369</v>
      </c>
      <c r="Q30" s="6">
        <f>Q5*(P30-P29)</f>
        <v>66.38400000000004</v>
      </c>
      <c r="R30" s="33">
        <v>9.674</v>
      </c>
      <c r="S30" s="1">
        <f>S5*(R30-R29)</f>
        <v>0</v>
      </c>
      <c r="T30" s="34"/>
      <c r="U30" s="1"/>
      <c r="V30" s="35">
        <v>2.9</v>
      </c>
      <c r="W30" s="1">
        <f>W5*(V30-V29)</f>
        <v>16.199999999999815</v>
      </c>
      <c r="X30" s="33">
        <v>8.86</v>
      </c>
      <c r="Y30" s="1">
        <f>Y5*(X30-X29)</f>
        <v>21.599999999998687</v>
      </c>
      <c r="Z30" s="33"/>
      <c r="AA30" s="1">
        <f>AA5*(Z30-Z29)</f>
        <v>0</v>
      </c>
      <c r="AB30" s="33">
        <v>8.469</v>
      </c>
      <c r="AC30" s="1">
        <f>AC5*(AB30-AB29)</f>
        <v>7.200000000000273</v>
      </c>
      <c r="AD30" s="33"/>
      <c r="AE30" s="1">
        <f>AE5*(AD30-AD29)</f>
        <v>0</v>
      </c>
      <c r="AF30" s="33">
        <v>6.25</v>
      </c>
      <c r="AG30" s="1">
        <f>AG5*(AF30-AF29)</f>
        <v>7.199999999999207</v>
      </c>
      <c r="AH30" s="1">
        <f t="shared" si="0"/>
        <v>4468.679999999991</v>
      </c>
    </row>
    <row r="31" spans="1:34" ht="13.5" thickBot="1">
      <c r="A31" s="1">
        <v>24</v>
      </c>
      <c r="B31" s="120">
        <v>9.65265</v>
      </c>
      <c r="C31" s="1">
        <f>C5*(B31-B30)</f>
        <v>394.92000000000047</v>
      </c>
      <c r="D31" s="120">
        <v>12.85613</v>
      </c>
      <c r="E31" s="4">
        <f>E5*(D31-D30)</f>
        <v>513.3599999999994</v>
      </c>
      <c r="F31" s="120">
        <v>83.66998</v>
      </c>
      <c r="G31" s="3">
        <f>G5*(F31-F30)</f>
        <v>549.5999999999981</v>
      </c>
      <c r="H31" s="33">
        <v>5.11723</v>
      </c>
      <c r="I31" s="1">
        <f>I5*(H31-H30)</f>
        <v>681.6600000000004</v>
      </c>
      <c r="J31" s="120">
        <v>6.00798</v>
      </c>
      <c r="K31" s="1">
        <f>K5*(J31-J30)</f>
        <v>332.7600000000004</v>
      </c>
      <c r="L31" s="120">
        <v>14.75948</v>
      </c>
      <c r="M31" s="1">
        <f>M5*(L31-L30)</f>
        <v>825.6600000000005</v>
      </c>
      <c r="N31" s="120">
        <v>10.70235</v>
      </c>
      <c r="O31" s="1">
        <f>O5*(N31-N30)</f>
        <v>408.4799999999987</v>
      </c>
      <c r="P31" s="122">
        <v>1.88848</v>
      </c>
      <c r="Q31" s="6">
        <f>Q5*(P31-P30)</f>
        <v>61.89599999999995</v>
      </c>
      <c r="R31" s="33">
        <v>9.674</v>
      </c>
      <c r="S31" s="1">
        <f>S5*(R31-R30)</f>
        <v>0</v>
      </c>
      <c r="T31" s="33"/>
      <c r="U31" s="4"/>
      <c r="V31" s="33">
        <v>3</v>
      </c>
      <c r="W31" s="3">
        <f>W5*(V31-V30)</f>
        <v>180.00000000000017</v>
      </c>
      <c r="X31" s="33">
        <v>8.87</v>
      </c>
      <c r="Y31" s="1">
        <f>Y5*(X31-X30)</f>
        <v>11.999999999999744</v>
      </c>
      <c r="Z31" s="33"/>
      <c r="AA31" s="1">
        <f>AA5*(Z31-Z30)</f>
        <v>0</v>
      </c>
      <c r="AB31" s="33">
        <v>8.472</v>
      </c>
      <c r="AC31" s="1">
        <f>AC5*(AB31-AB30)</f>
        <v>7.200000000000273</v>
      </c>
      <c r="AD31" s="33"/>
      <c r="AE31" s="1">
        <f>AE5*(AD31-AD30)</f>
        <v>0</v>
      </c>
      <c r="AF31" s="33">
        <v>6.255</v>
      </c>
      <c r="AG31" s="1">
        <f>AG5*(AF31-AF30)</f>
        <v>17.999999999999616</v>
      </c>
      <c r="AH31" s="1">
        <f t="shared" si="0"/>
        <v>3985.535999999997</v>
      </c>
    </row>
    <row r="32" spans="1:34" ht="13.5" thickBot="1">
      <c r="A32" s="1">
        <v>1</v>
      </c>
      <c r="B32" s="120">
        <v>9.79648</v>
      </c>
      <c r="C32" s="1">
        <f>C5*(B32-B31)</f>
        <v>345.19200000000296</v>
      </c>
      <c r="D32" s="120">
        <v>12.9831</v>
      </c>
      <c r="E32" s="1">
        <f>E5*(D32-D31)</f>
        <v>457.0920000000001</v>
      </c>
      <c r="F32" s="122">
        <v>83.86183</v>
      </c>
      <c r="G32" s="1">
        <f>G5*(F32-F31)</f>
        <v>460.4400000000055</v>
      </c>
      <c r="H32" s="33">
        <v>5.27168</v>
      </c>
      <c r="I32" s="1">
        <f>I5*(H32-H31)</f>
        <v>556.0199999999991</v>
      </c>
      <c r="J32" s="120">
        <v>6.13253</v>
      </c>
      <c r="K32" s="1">
        <f>K5*(J32-J31)</f>
        <v>298.9200000000004</v>
      </c>
      <c r="L32" s="120">
        <v>14.9483</v>
      </c>
      <c r="M32" s="1">
        <f>M5*(L32-L31)</f>
        <v>679.7519999999992</v>
      </c>
      <c r="N32" s="120">
        <v>10.84393</v>
      </c>
      <c r="O32" s="1">
        <f>O5*(N32-N31)</f>
        <v>339.79200000000276</v>
      </c>
      <c r="P32" s="122">
        <v>1.9385</v>
      </c>
      <c r="Q32" s="6">
        <f>Q5*(P32-P31)</f>
        <v>60.023999999999944</v>
      </c>
      <c r="R32" s="33">
        <v>9.674</v>
      </c>
      <c r="S32" s="1">
        <f>S5*(R32-R31)</f>
        <v>0</v>
      </c>
      <c r="T32" s="33"/>
      <c r="U32" s="1"/>
      <c r="V32" s="32">
        <v>3.1</v>
      </c>
      <c r="W32" s="1">
        <f>W5*(V32-V31)</f>
        <v>180.00000000000017</v>
      </c>
      <c r="X32" s="33">
        <v>8.88</v>
      </c>
      <c r="Y32" s="1">
        <f>Y5*(X32-X31)</f>
        <v>12.000000000001876</v>
      </c>
      <c r="Z32" s="33"/>
      <c r="AA32" s="1">
        <f>AA5*(Z32-Z31)</f>
        <v>0</v>
      </c>
      <c r="AB32" s="33">
        <v>8.475</v>
      </c>
      <c r="AC32" s="1">
        <f>AC5*(AB32-AB31)</f>
        <v>7.200000000000273</v>
      </c>
      <c r="AD32" s="33"/>
      <c r="AE32" s="1">
        <f>AE5*(AD32-AD31)</f>
        <v>0</v>
      </c>
      <c r="AF32" s="33">
        <v>6.26</v>
      </c>
      <c r="AG32" s="1">
        <f>AG5*(AF32-AF31)</f>
        <v>17.999999999999616</v>
      </c>
      <c r="AH32" s="1">
        <f t="shared" si="0"/>
        <v>3414.432000000011</v>
      </c>
    </row>
    <row r="33" spans="1:34" ht="13.5" thickBot="1">
      <c r="A33" s="1">
        <v>2</v>
      </c>
      <c r="B33" s="120">
        <v>9.9261</v>
      </c>
      <c r="C33" s="1">
        <f>C5*(B33-B32)</f>
        <v>311.08799999999803</v>
      </c>
      <c r="D33" s="120">
        <v>13.10198</v>
      </c>
      <c r="E33" s="1">
        <f>E5*(D33-D32)</f>
        <v>427.9679999999963</v>
      </c>
      <c r="F33" s="120">
        <v>84.0305</v>
      </c>
      <c r="G33" s="1">
        <f>G5*(F33-F32)</f>
        <v>404.8080000000141</v>
      </c>
      <c r="H33" s="33">
        <v>5.40645</v>
      </c>
      <c r="I33" s="1">
        <f>I5*(H33-H32)</f>
        <v>485.1720000000018</v>
      </c>
      <c r="J33" s="120">
        <v>6.24558</v>
      </c>
      <c r="K33" s="1">
        <f>K5*(J33-J32)</f>
        <v>271.32000000000073</v>
      </c>
      <c r="L33" s="120">
        <v>15.11413</v>
      </c>
      <c r="M33" s="1">
        <f>M5*(L33-L32)</f>
        <v>596.9879999999989</v>
      </c>
      <c r="N33" s="123">
        <v>10.9699</v>
      </c>
      <c r="O33" s="1">
        <f>O5*(N33-N32)</f>
        <v>302.3280000000014</v>
      </c>
      <c r="P33" s="120">
        <v>1.99105</v>
      </c>
      <c r="Q33" s="1">
        <f>Q5*(P33-P32)</f>
        <v>63.060000000000116</v>
      </c>
      <c r="R33" s="33">
        <v>9.675</v>
      </c>
      <c r="S33" s="1">
        <f>S5*(R33-R32)</f>
        <v>1.2000000000014666</v>
      </c>
      <c r="T33" s="33"/>
      <c r="U33" s="1"/>
      <c r="V33" s="33">
        <v>3.291</v>
      </c>
      <c r="W33" s="1">
        <f>W5*(V33-V32)</f>
        <v>343.7999999999997</v>
      </c>
      <c r="X33" s="33">
        <v>8.895</v>
      </c>
      <c r="Y33" s="1">
        <f>Y5*(X33-X32)</f>
        <v>17.99999999999855</v>
      </c>
      <c r="Z33" s="33"/>
      <c r="AA33" s="1">
        <f>AA5*(Z33-Z32)</f>
        <v>0</v>
      </c>
      <c r="AB33" s="33">
        <v>8.479</v>
      </c>
      <c r="AC33" s="1">
        <f>AC5*(AB33-AB32)</f>
        <v>9.599999999998943</v>
      </c>
      <c r="AD33" s="36"/>
      <c r="AE33" s="1">
        <f>AE5*(AD33-AD32)</f>
        <v>0</v>
      </c>
      <c r="AF33" s="36">
        <v>6.267</v>
      </c>
      <c r="AG33" s="1">
        <f>AG5*(AF33-AF32)</f>
        <v>25.20000000000202</v>
      </c>
      <c r="AH33" s="1">
        <f t="shared" si="0"/>
        <v>3260.5320000000124</v>
      </c>
    </row>
    <row r="34" spans="1:34" ht="13.5" thickBot="1">
      <c r="A34" s="2"/>
      <c r="B34" s="2"/>
      <c r="C34" s="2"/>
      <c r="D34" s="2"/>
      <c r="E34" s="11"/>
      <c r="F34" s="2"/>
      <c r="G34" s="2"/>
      <c r="H34" s="2"/>
      <c r="I34" s="2"/>
      <c r="J34" s="2"/>
      <c r="K34" s="2"/>
      <c r="L34" s="2"/>
      <c r="M34" s="2"/>
      <c r="N34" s="2"/>
      <c r="O34" s="2"/>
      <c r="AH34" s="1">
        <f>SUM(AH10:AH33)</f>
        <v>94570.73999999998</v>
      </c>
    </row>
    <row r="35" spans="3:5" ht="12.75">
      <c r="C35" s="2"/>
      <c r="E35" s="2"/>
    </row>
    <row r="37" spans="15:17" ht="12.75">
      <c r="O37" s="2"/>
      <c r="Q37" s="2"/>
    </row>
    <row r="40" ht="12.75">
      <c r="R40" s="2"/>
    </row>
  </sheetData>
  <sheetProtection/>
  <printOptions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W48"/>
  <sheetViews>
    <sheetView zoomScaleSheetLayoutView="50" zoomScalePageLayoutView="0" workbookViewId="0" topLeftCell="A4">
      <selection activeCell="AM34" sqref="AM34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0.00390625" style="0" customWidth="1"/>
    <col min="4" max="4" width="10.375" style="0" customWidth="1"/>
    <col min="5" max="5" width="10.125" style="0" customWidth="1"/>
    <col min="6" max="6" width="10.875" style="0" customWidth="1"/>
    <col min="7" max="7" width="10.625" style="0" customWidth="1"/>
    <col min="8" max="8" width="10.75390625" style="0" customWidth="1"/>
    <col min="9" max="9" width="10.00390625" style="0" customWidth="1"/>
    <col min="10" max="10" width="10.75390625" style="0" customWidth="1"/>
    <col min="11" max="11" width="11.0039062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9.0039062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9.87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9.75390625" style="0" customWidth="1"/>
    <col min="32" max="32" width="10.75390625" style="0" customWidth="1"/>
    <col min="33" max="33" width="10.25390625" style="0" customWidth="1"/>
    <col min="34" max="34" width="10.75390625" style="0" customWidth="1"/>
    <col min="35" max="35" width="10.625" style="0" customWidth="1"/>
    <col min="36" max="36" width="10.75390625" style="0" customWidth="1"/>
    <col min="37" max="37" width="8.875" style="0" customWidth="1"/>
    <col min="38" max="39" width="9.75390625" style="0" customWidth="1"/>
    <col min="40" max="40" width="8.75390625" style="0" customWidth="1"/>
    <col min="42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8" t="s">
        <v>0</v>
      </c>
    </row>
    <row r="2" spans="2:45" ht="12.75">
      <c r="B2" s="18" t="s">
        <v>76</v>
      </c>
      <c r="C2" s="31">
        <f>'Сч-ТЭЦ'!C2</f>
        <v>43271</v>
      </c>
      <c r="AL2" s="21"/>
      <c r="AM2" s="21"/>
      <c r="AN2" s="21"/>
      <c r="AO2" s="21"/>
      <c r="AP2" s="21"/>
      <c r="AQ2" s="21"/>
      <c r="AR2" s="21"/>
      <c r="AS2" s="21"/>
    </row>
    <row r="3" spans="34:46" ht="13.5" thickBot="1">
      <c r="AH3" s="141"/>
      <c r="AI3" s="132"/>
      <c r="AJ3" s="132"/>
      <c r="AK3" s="132"/>
      <c r="AL3" s="132"/>
      <c r="AM3" s="142" t="s">
        <v>99</v>
      </c>
      <c r="AN3" s="142" t="s">
        <v>100</v>
      </c>
      <c r="AO3" s="142" t="s">
        <v>101</v>
      </c>
      <c r="AP3" s="132"/>
      <c r="AQ3" s="132"/>
      <c r="AT3" s="2"/>
    </row>
    <row r="4" spans="1:43" ht="13.5" thickBot="1">
      <c r="A4" s="5"/>
      <c r="B4" s="4" t="s">
        <v>88</v>
      </c>
      <c r="C4" s="11"/>
      <c r="D4" s="8"/>
      <c r="E4" s="28">
        <v>33000</v>
      </c>
      <c r="F4" s="4" t="s">
        <v>89</v>
      </c>
      <c r="G4" s="11"/>
      <c r="H4" s="8"/>
      <c r="I4" s="28">
        <v>33000</v>
      </c>
      <c r="J4" s="4"/>
      <c r="K4" s="8" t="s">
        <v>69</v>
      </c>
      <c r="L4" s="8" t="s">
        <v>93</v>
      </c>
      <c r="M4" s="8" t="s">
        <v>94</v>
      </c>
      <c r="N4" s="8" t="s">
        <v>6</v>
      </c>
      <c r="O4" s="8"/>
      <c r="P4" s="8">
        <v>33000</v>
      </c>
      <c r="Q4" s="3"/>
      <c r="R4" s="4"/>
      <c r="S4" s="8" t="s">
        <v>69</v>
      </c>
      <c r="T4" s="8" t="s">
        <v>95</v>
      </c>
      <c r="U4" s="8" t="s">
        <v>96</v>
      </c>
      <c r="V4" s="8" t="s">
        <v>6</v>
      </c>
      <c r="W4" s="8"/>
      <c r="X4" s="8">
        <v>33000</v>
      </c>
      <c r="Y4" s="3"/>
      <c r="Z4" s="4" t="s">
        <v>10</v>
      </c>
      <c r="AA4" s="8"/>
      <c r="AB4" s="8"/>
      <c r="AC4" s="3">
        <v>33000</v>
      </c>
      <c r="AD4" s="4" t="s">
        <v>12</v>
      </c>
      <c r="AE4" s="8"/>
      <c r="AF4" s="8"/>
      <c r="AG4" s="8">
        <v>33000</v>
      </c>
      <c r="AH4" s="141" t="s">
        <v>22</v>
      </c>
      <c r="AI4" s="132" t="s">
        <v>22</v>
      </c>
      <c r="AJ4" s="132" t="s">
        <v>18</v>
      </c>
      <c r="AK4" s="132" t="s">
        <v>18</v>
      </c>
      <c r="AL4" s="132" t="s">
        <v>20</v>
      </c>
      <c r="AM4" s="132" t="s">
        <v>22</v>
      </c>
      <c r="AN4" s="132" t="s">
        <v>26</v>
      </c>
      <c r="AO4" s="143" t="s">
        <v>26</v>
      </c>
      <c r="AP4" s="132"/>
      <c r="AQ4" s="132"/>
    </row>
    <row r="5" spans="1:43" ht="13.5" thickBot="1">
      <c r="A5" s="22" t="s">
        <v>1</v>
      </c>
      <c r="B5" s="4" t="s">
        <v>2</v>
      </c>
      <c r="C5" s="3"/>
      <c r="D5" s="4" t="s">
        <v>11</v>
      </c>
      <c r="E5" s="3"/>
      <c r="F5" s="4" t="s">
        <v>2</v>
      </c>
      <c r="G5" s="3"/>
      <c r="H5" s="4" t="s">
        <v>11</v>
      </c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 t="s">
        <v>7</v>
      </c>
      <c r="AA5" s="3"/>
      <c r="AB5" s="4" t="s">
        <v>11</v>
      </c>
      <c r="AC5" s="3"/>
      <c r="AD5" s="4" t="s">
        <v>7</v>
      </c>
      <c r="AE5" s="3"/>
      <c r="AF5" s="4" t="s">
        <v>11</v>
      </c>
      <c r="AG5" s="8"/>
      <c r="AH5" s="141" t="s">
        <v>15</v>
      </c>
      <c r="AI5" s="132" t="s">
        <v>17</v>
      </c>
      <c r="AJ5" s="132" t="s">
        <v>19</v>
      </c>
      <c r="AK5" s="132"/>
      <c r="AL5" s="132" t="s">
        <v>21</v>
      </c>
      <c r="AM5" s="132" t="s">
        <v>25</v>
      </c>
      <c r="AN5" s="132" t="s">
        <v>27</v>
      </c>
      <c r="AO5" s="143" t="s">
        <v>27</v>
      </c>
      <c r="AP5" s="132"/>
      <c r="AQ5" s="132"/>
    </row>
    <row r="6" spans="1:43" ht="12.75">
      <c r="A6" s="7"/>
      <c r="B6" s="7" t="s">
        <v>3</v>
      </c>
      <c r="C6" s="2" t="s">
        <v>87</v>
      </c>
      <c r="D6" s="7" t="s">
        <v>3</v>
      </c>
      <c r="E6" s="13" t="s">
        <v>90</v>
      </c>
      <c r="F6" s="7" t="s">
        <v>3</v>
      </c>
      <c r="G6" s="2" t="s">
        <v>87</v>
      </c>
      <c r="H6" s="7" t="s">
        <v>3</v>
      </c>
      <c r="I6" s="13" t="s">
        <v>90</v>
      </c>
      <c r="J6" s="7" t="s">
        <v>3</v>
      </c>
      <c r="K6" s="2" t="s">
        <v>87</v>
      </c>
      <c r="L6" s="7" t="s">
        <v>3</v>
      </c>
      <c r="M6" s="2" t="s">
        <v>91</v>
      </c>
      <c r="N6" s="7" t="s">
        <v>3</v>
      </c>
      <c r="O6" s="13" t="s">
        <v>90</v>
      </c>
      <c r="P6" s="7" t="s">
        <v>3</v>
      </c>
      <c r="Q6" s="13" t="s">
        <v>92</v>
      </c>
      <c r="R6" s="7" t="s">
        <v>3</v>
      </c>
      <c r="S6" s="2" t="s">
        <v>87</v>
      </c>
      <c r="T6" s="7" t="s">
        <v>3</v>
      </c>
      <c r="U6" s="2" t="s">
        <v>91</v>
      </c>
      <c r="V6" s="7" t="s">
        <v>3</v>
      </c>
      <c r="W6" s="13" t="s">
        <v>90</v>
      </c>
      <c r="X6" s="7" t="s">
        <v>3</v>
      </c>
      <c r="Y6" s="13" t="s">
        <v>92</v>
      </c>
      <c r="Z6" s="7" t="s">
        <v>3</v>
      </c>
      <c r="AA6" s="2" t="s">
        <v>87</v>
      </c>
      <c r="AB6" s="7" t="s">
        <v>3</v>
      </c>
      <c r="AC6" s="13" t="s">
        <v>90</v>
      </c>
      <c r="AD6" s="7" t="s">
        <v>3</v>
      </c>
      <c r="AE6" s="2" t="s">
        <v>87</v>
      </c>
      <c r="AF6" s="7" t="s">
        <v>3</v>
      </c>
      <c r="AG6" s="2" t="s">
        <v>90</v>
      </c>
      <c r="AH6" s="141" t="s">
        <v>16</v>
      </c>
      <c r="AI6" s="132" t="s">
        <v>16</v>
      </c>
      <c r="AJ6" s="132" t="s">
        <v>4</v>
      </c>
      <c r="AK6" s="132" t="s">
        <v>5</v>
      </c>
      <c r="AL6" s="132" t="s">
        <v>4</v>
      </c>
      <c r="AM6" s="132" t="s">
        <v>23</v>
      </c>
      <c r="AN6" s="132" t="s">
        <v>28</v>
      </c>
      <c r="AO6" s="143" t="s">
        <v>13</v>
      </c>
      <c r="AP6" s="132"/>
      <c r="AQ6" s="132"/>
    </row>
    <row r="7" spans="1:43" ht="13.5" thickBot="1">
      <c r="A7" s="6"/>
      <c r="B7" s="6"/>
      <c r="C7" s="2"/>
      <c r="D7" s="6"/>
      <c r="E7" s="13"/>
      <c r="F7" s="6"/>
      <c r="G7" s="2"/>
      <c r="H7" s="6"/>
      <c r="I7" s="13"/>
      <c r="J7" s="6"/>
      <c r="K7" s="2"/>
      <c r="L7" s="6"/>
      <c r="M7" s="2"/>
      <c r="N7" s="6"/>
      <c r="O7" s="13"/>
      <c r="P7" s="6"/>
      <c r="Q7" s="13"/>
      <c r="R7" s="6"/>
      <c r="S7" s="2"/>
      <c r="T7" s="6"/>
      <c r="U7" s="2"/>
      <c r="V7" s="6"/>
      <c r="W7" s="13"/>
      <c r="X7" s="6"/>
      <c r="Y7" s="13"/>
      <c r="Z7" s="6"/>
      <c r="AA7" s="2"/>
      <c r="AB7" s="6"/>
      <c r="AC7" s="13"/>
      <c r="AD7" s="6"/>
      <c r="AE7" s="2"/>
      <c r="AF7" s="6"/>
      <c r="AG7" s="2"/>
      <c r="AH7" s="141" t="s">
        <v>14</v>
      </c>
      <c r="AI7" s="132" t="s">
        <v>14</v>
      </c>
      <c r="AJ7" s="132"/>
      <c r="AK7" s="132"/>
      <c r="AL7" s="132"/>
      <c r="AM7" s="132" t="s">
        <v>24</v>
      </c>
      <c r="AN7" s="132" t="s">
        <v>13</v>
      </c>
      <c r="AO7" s="143" t="s">
        <v>18</v>
      </c>
      <c r="AP7" s="132"/>
      <c r="AQ7" s="132"/>
    </row>
    <row r="8" spans="1:49" ht="12" customHeight="1" thickBo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29">
        <v>33</v>
      </c>
      <c r="AH8" s="144">
        <v>34</v>
      </c>
      <c r="AI8" s="145">
        <v>35</v>
      </c>
      <c r="AJ8" s="145">
        <v>36</v>
      </c>
      <c r="AK8" s="145">
        <v>37</v>
      </c>
      <c r="AL8" s="145">
        <v>38</v>
      </c>
      <c r="AM8" s="145">
        <v>39</v>
      </c>
      <c r="AN8" s="145">
        <v>40</v>
      </c>
      <c r="AO8" s="145">
        <v>41</v>
      </c>
      <c r="AP8" s="132"/>
      <c r="AQ8" s="132"/>
      <c r="AU8" s="2"/>
      <c r="AV8" s="2"/>
      <c r="AW8" s="2"/>
    </row>
    <row r="9" spans="1:43" ht="15" customHeight="1" thickBot="1">
      <c r="A9" s="1">
        <v>0</v>
      </c>
      <c r="B9" s="120">
        <v>8.91788</v>
      </c>
      <c r="C9" s="1"/>
      <c r="D9" s="120">
        <v>9.2902</v>
      </c>
      <c r="E9" s="1"/>
      <c r="F9" s="120">
        <v>69.34128</v>
      </c>
      <c r="G9" s="1"/>
      <c r="H9" s="120">
        <v>9.14118</v>
      </c>
      <c r="I9" s="1"/>
      <c r="J9" s="120">
        <v>5.4563</v>
      </c>
      <c r="K9" s="1"/>
      <c r="L9" s="33"/>
      <c r="M9" s="1"/>
      <c r="N9" s="33">
        <v>5.65943</v>
      </c>
      <c r="O9" s="1"/>
      <c r="P9" s="33"/>
      <c r="Q9" s="1"/>
      <c r="R9" s="120">
        <v>2.30428</v>
      </c>
      <c r="S9" s="1"/>
      <c r="T9" s="120"/>
      <c r="U9" s="1"/>
      <c r="V9" s="120">
        <v>1.41178</v>
      </c>
      <c r="W9" s="1"/>
      <c r="X9" s="33"/>
      <c r="Y9" s="1"/>
      <c r="Z9" s="120">
        <v>2.05155</v>
      </c>
      <c r="AA9" s="1"/>
      <c r="AB9" s="120">
        <v>7.91833</v>
      </c>
      <c r="AC9" s="1"/>
      <c r="AD9" s="120">
        <v>3.87915</v>
      </c>
      <c r="AE9" s="1"/>
      <c r="AF9" s="120">
        <v>6.76925</v>
      </c>
      <c r="AG9" s="4"/>
      <c r="AH9" s="141"/>
      <c r="AI9" s="132"/>
      <c r="AJ9" s="132"/>
      <c r="AK9" s="132"/>
      <c r="AL9" s="132"/>
      <c r="AM9" s="132"/>
      <c r="AN9" s="132"/>
      <c r="AO9" s="132"/>
      <c r="AP9" s="132"/>
      <c r="AQ9" s="132"/>
    </row>
    <row r="10" spans="1:43" ht="15" customHeight="1" thickBot="1">
      <c r="A10" s="1">
        <v>1</v>
      </c>
      <c r="B10" s="120">
        <v>9.14088</v>
      </c>
      <c r="C10" s="19">
        <f aca="true" t="shared" si="0" ref="C10:C16">33000*(B10-B9)</f>
        <v>7358.999999999966</v>
      </c>
      <c r="D10" s="120">
        <v>9.32693</v>
      </c>
      <c r="E10" s="19">
        <f aca="true" t="shared" si="1" ref="E10:E16">33000*(D10-D9)</f>
        <v>1212.0900000000124</v>
      </c>
      <c r="F10" s="120">
        <v>69.56565</v>
      </c>
      <c r="G10" s="19">
        <f aca="true" t="shared" si="2" ref="G10:G16">33000*(F10-F9)</f>
        <v>7404.210000000247</v>
      </c>
      <c r="H10" s="120">
        <v>9.29858</v>
      </c>
      <c r="I10" s="19">
        <f aca="true" t="shared" si="3" ref="I10:I16">33000*(H10-H9)</f>
        <v>5194.19999999997</v>
      </c>
      <c r="J10" s="120">
        <v>5.7367</v>
      </c>
      <c r="K10" s="1">
        <f aca="true" t="shared" si="4" ref="K10:K35">33000*(J10-J9)</f>
        <v>9253.200000000006</v>
      </c>
      <c r="L10" s="33"/>
      <c r="M10" s="1">
        <f aca="true" t="shared" si="5" ref="M10:M35">33000*(L10-L9)</f>
        <v>0</v>
      </c>
      <c r="N10" s="33">
        <v>5.8428</v>
      </c>
      <c r="O10" s="1">
        <f aca="true" t="shared" si="6" ref="O10:O35">33000*(N10-N9)</f>
        <v>6051.210000000001</v>
      </c>
      <c r="P10" s="33"/>
      <c r="Q10" s="1">
        <f aca="true" t="shared" si="7" ref="Q10:Q35">33000*(P10-P9)</f>
        <v>0</v>
      </c>
      <c r="R10" s="120">
        <v>2.33313</v>
      </c>
      <c r="S10" s="1">
        <f aca="true" t="shared" si="8" ref="S10:S35">33000*(R10-R9)</f>
        <v>952.0500000000087</v>
      </c>
      <c r="T10" s="120"/>
      <c r="U10" s="1">
        <f aca="true" t="shared" si="9" ref="U10:U35">33000*(T10-T9)</f>
        <v>0</v>
      </c>
      <c r="V10" s="120">
        <v>1.46613</v>
      </c>
      <c r="W10" s="1">
        <f aca="true" t="shared" si="10" ref="W10:W35">33000*(V10-V9)</f>
        <v>1793.5499999999965</v>
      </c>
      <c r="X10" s="33"/>
      <c r="Y10" s="1">
        <f aca="true" t="shared" si="11" ref="Y10:Y35">33000*(X10-X9)</f>
        <v>0</v>
      </c>
      <c r="Z10" s="120">
        <v>2.62423</v>
      </c>
      <c r="AA10" s="19">
        <f aca="true" t="shared" si="12" ref="AA10:AA16">33000*(Z10-Z9)</f>
        <v>18898.439999999988</v>
      </c>
      <c r="AB10" s="120">
        <v>8.13678</v>
      </c>
      <c r="AC10" s="19">
        <f aca="true" t="shared" si="13" ref="AC10:AC16">33000*(AB10-AB9)</f>
        <v>7208.849999999994</v>
      </c>
      <c r="AD10" s="120">
        <v>4.38855</v>
      </c>
      <c r="AE10" s="19">
        <f aca="true" t="shared" si="14" ref="AE10:AE16">33000*(AD10-AD9)</f>
        <v>16810.200000000008</v>
      </c>
      <c r="AF10" s="120">
        <v>7.03275</v>
      </c>
      <c r="AG10" s="30">
        <f aca="true" t="shared" si="15" ref="AG10:AG16">33000*(AF10-AF9)</f>
        <v>8695.499999999987</v>
      </c>
      <c r="AH10" s="146">
        <f>C10+G10+K10-M10+S10-U10+AA10+AE10</f>
        <v>60677.100000000224</v>
      </c>
      <c r="AI10" s="147">
        <f aca="true" t="shared" si="16" ref="AI10:AI36">E10+I10+O10-Q10+W10-Y10+AC10+AG10</f>
        <v>30155.399999999965</v>
      </c>
      <c r="AJ10" s="147">
        <f>('ГПП-ТЭЦфид.связи'!AH10)</f>
        <v>5855.9999999999945</v>
      </c>
      <c r="AK10" s="147">
        <f>('ГПП-ТЭЦфид.связи'!AI10)</f>
        <v>0</v>
      </c>
      <c r="AL10" s="132">
        <f>'Стор итог'!AH8</f>
        <v>3429.288000000009</v>
      </c>
      <c r="AM10" s="132">
        <f aca="true" t="shared" si="17" ref="AM10:AM36">AH10-AL10</f>
        <v>57247.812000000216</v>
      </c>
      <c r="AN10" s="132">
        <f aca="true" t="shared" si="18" ref="AN10:AN36">AJ10+AM10</f>
        <v>63103.81200000021</v>
      </c>
      <c r="AO10" s="132">
        <f aca="true" t="shared" si="19" ref="AO10:AO36">AL10+AN10</f>
        <v>66533.10000000022</v>
      </c>
      <c r="AP10" s="132"/>
      <c r="AQ10" s="132"/>
    </row>
    <row r="11" spans="1:43" ht="15" customHeight="1" thickBot="1">
      <c r="A11" s="1">
        <v>2</v>
      </c>
      <c r="B11" s="120">
        <v>9.37535</v>
      </c>
      <c r="C11" s="1">
        <f t="shared" si="0"/>
        <v>7737.509999999998</v>
      </c>
      <c r="D11" s="120">
        <v>9.4133</v>
      </c>
      <c r="E11" s="1">
        <f t="shared" si="1"/>
        <v>2850.2099999999577</v>
      </c>
      <c r="F11" s="120">
        <v>69.8252</v>
      </c>
      <c r="G11" s="1">
        <f t="shared" si="2"/>
        <v>8565.149999999676</v>
      </c>
      <c r="H11" s="120">
        <v>9.478</v>
      </c>
      <c r="I11" s="1">
        <f t="shared" si="3"/>
        <v>5920.8600000000115</v>
      </c>
      <c r="J11" s="120">
        <v>6.005</v>
      </c>
      <c r="K11" s="1">
        <f t="shared" si="4"/>
        <v>8853.9</v>
      </c>
      <c r="L11" s="33"/>
      <c r="M11" s="1">
        <f t="shared" si="5"/>
        <v>0</v>
      </c>
      <c r="N11" s="33">
        <v>6.02515</v>
      </c>
      <c r="O11" s="1">
        <f t="shared" si="6"/>
        <v>6017.549999999986</v>
      </c>
      <c r="P11" s="33"/>
      <c r="Q11" s="1">
        <f t="shared" si="7"/>
        <v>0</v>
      </c>
      <c r="R11" s="120">
        <v>2.36018</v>
      </c>
      <c r="S11" s="1">
        <f t="shared" si="8"/>
        <v>892.6500000000007</v>
      </c>
      <c r="T11" s="120"/>
      <c r="U11" s="1">
        <f t="shared" si="9"/>
        <v>0</v>
      </c>
      <c r="V11" s="120">
        <v>1.52658</v>
      </c>
      <c r="W11" s="1">
        <f t="shared" si="10"/>
        <v>1994.8500000000038</v>
      </c>
      <c r="X11" s="33"/>
      <c r="Y11" s="1">
        <f t="shared" si="11"/>
        <v>0</v>
      </c>
      <c r="Z11" s="120">
        <v>3.19828</v>
      </c>
      <c r="AA11" s="1">
        <f t="shared" si="12"/>
        <v>18943.650000000005</v>
      </c>
      <c r="AB11" s="120">
        <v>8.35793</v>
      </c>
      <c r="AC11" s="1">
        <f t="shared" si="13"/>
        <v>7297.949999999992</v>
      </c>
      <c r="AD11" s="120">
        <v>4.89138</v>
      </c>
      <c r="AE11" s="1">
        <f t="shared" si="14"/>
        <v>16593.38999999998</v>
      </c>
      <c r="AF11" s="120">
        <v>7.2949</v>
      </c>
      <c r="AG11" s="4">
        <f t="shared" si="15"/>
        <v>8650.950000000004</v>
      </c>
      <c r="AH11" s="146">
        <f aca="true" t="shared" si="20" ref="AH11:AH36">C11+G11+K11-M11+S11-U11+AA11+AE11</f>
        <v>61586.249999999665</v>
      </c>
      <c r="AI11" s="147">
        <f t="shared" si="16"/>
        <v>32732.36999999995</v>
      </c>
      <c r="AJ11" s="147">
        <f>('ГПП-ТЭЦфид.связи'!AH11)</f>
        <v>3839.999999999995</v>
      </c>
      <c r="AK11" s="147">
        <f>('ГПП-ТЭЦфид.связи'!AI11)</f>
        <v>0</v>
      </c>
      <c r="AL11" s="132">
        <f>'Стор итог'!AH9</f>
        <v>3441.4200000000187</v>
      </c>
      <c r="AM11" s="132">
        <f t="shared" si="17"/>
        <v>58144.829999999645</v>
      </c>
      <c r="AN11" s="132">
        <f t="shared" si="18"/>
        <v>61984.82999999964</v>
      </c>
      <c r="AO11" s="132">
        <f t="shared" si="19"/>
        <v>65426.24999999966</v>
      </c>
      <c r="AP11" s="132"/>
      <c r="AQ11" s="132"/>
    </row>
    <row r="12" spans="1:43" ht="15" customHeight="1" thickBot="1">
      <c r="A12" s="1">
        <v>3</v>
      </c>
      <c r="B12" s="120">
        <v>9.6468</v>
      </c>
      <c r="C12" s="1">
        <f t="shared" si="0"/>
        <v>8957.85000000005</v>
      </c>
      <c r="D12" s="120">
        <v>9.5857</v>
      </c>
      <c r="E12" s="1">
        <f t="shared" si="1"/>
        <v>5689.199999999989</v>
      </c>
      <c r="F12" s="120">
        <v>70.163</v>
      </c>
      <c r="G12" s="1">
        <f t="shared" si="2"/>
        <v>11147.400000000047</v>
      </c>
      <c r="H12" s="120">
        <v>9.7452</v>
      </c>
      <c r="I12" s="1">
        <f t="shared" si="3"/>
        <v>8817.600000000026</v>
      </c>
      <c r="J12" s="120">
        <v>6.26248</v>
      </c>
      <c r="K12" s="1">
        <f t="shared" si="4"/>
        <v>8496.840000000006</v>
      </c>
      <c r="L12" s="33"/>
      <c r="M12" s="1">
        <f t="shared" si="5"/>
        <v>0</v>
      </c>
      <c r="N12" s="33">
        <v>6.20558</v>
      </c>
      <c r="O12" s="1">
        <f t="shared" si="6"/>
        <v>5954.1900000000105</v>
      </c>
      <c r="P12" s="33"/>
      <c r="Q12" s="1">
        <f t="shared" si="7"/>
        <v>0</v>
      </c>
      <c r="R12" s="120">
        <v>2.38338</v>
      </c>
      <c r="S12" s="1">
        <f t="shared" si="8"/>
        <v>765.599999999989</v>
      </c>
      <c r="T12" s="120"/>
      <c r="U12" s="1">
        <f t="shared" si="9"/>
        <v>0</v>
      </c>
      <c r="V12" s="120">
        <v>1.59698</v>
      </c>
      <c r="W12" s="1">
        <f t="shared" si="10"/>
        <v>2323.2000000000007</v>
      </c>
      <c r="X12" s="33"/>
      <c r="Y12" s="1">
        <f t="shared" si="11"/>
        <v>0</v>
      </c>
      <c r="Z12" s="120">
        <v>3.73065</v>
      </c>
      <c r="AA12" s="1">
        <f t="shared" si="12"/>
        <v>17568.209999999992</v>
      </c>
      <c r="AB12" s="120">
        <v>8.55253</v>
      </c>
      <c r="AC12" s="1">
        <f t="shared" si="13"/>
        <v>6421.80000000004</v>
      </c>
      <c r="AD12" s="120">
        <v>5.37365</v>
      </c>
      <c r="AE12" s="1">
        <f t="shared" si="14"/>
        <v>15914.909999999993</v>
      </c>
      <c r="AF12" s="120">
        <v>7.5424</v>
      </c>
      <c r="AG12" s="4">
        <f t="shared" si="15"/>
        <v>8167.499999999987</v>
      </c>
      <c r="AH12" s="146">
        <f t="shared" si="20"/>
        <v>62850.81000000007</v>
      </c>
      <c r="AI12" s="147">
        <f t="shared" si="16"/>
        <v>37373.49000000005</v>
      </c>
      <c r="AJ12" s="147">
        <f>('ГПП-ТЭЦфид.связи'!AH12)</f>
        <v>4127.99999999998</v>
      </c>
      <c r="AK12" s="147">
        <f>('ГПП-ТЭЦфид.связи'!AI12)</f>
        <v>0</v>
      </c>
      <c r="AL12" s="132">
        <f>'Стор итог'!AH10</f>
        <v>2638.8479999999736</v>
      </c>
      <c r="AM12" s="132">
        <f t="shared" si="17"/>
        <v>60211.962000000094</v>
      </c>
      <c r="AN12" s="132">
        <f t="shared" si="18"/>
        <v>64339.96200000007</v>
      </c>
      <c r="AO12" s="132">
        <f t="shared" si="19"/>
        <v>66978.81000000004</v>
      </c>
      <c r="AP12" s="132"/>
      <c r="AQ12" s="132"/>
    </row>
    <row r="13" spans="1:43" ht="15" customHeight="1" thickBot="1">
      <c r="A13" s="1">
        <v>4</v>
      </c>
      <c r="B13" s="120">
        <v>9.95945</v>
      </c>
      <c r="C13" s="1">
        <f t="shared" si="0"/>
        <v>10317.449999999988</v>
      </c>
      <c r="D13" s="120">
        <v>9.8277</v>
      </c>
      <c r="E13" s="1">
        <f t="shared" si="1"/>
        <v>7986.000000000029</v>
      </c>
      <c r="F13" s="120">
        <v>70.4986</v>
      </c>
      <c r="G13" s="1">
        <f t="shared" si="2"/>
        <v>11074.799999999981</v>
      </c>
      <c r="H13" s="120">
        <v>10.05125</v>
      </c>
      <c r="I13" s="1">
        <f t="shared" si="3"/>
        <v>10099.649999999969</v>
      </c>
      <c r="J13" s="120">
        <v>6.5178</v>
      </c>
      <c r="K13" s="1">
        <f t="shared" si="4"/>
        <v>8425.560000000007</v>
      </c>
      <c r="L13" s="33"/>
      <c r="M13" s="1">
        <f t="shared" si="5"/>
        <v>0</v>
      </c>
      <c r="N13" s="33">
        <v>6.38203</v>
      </c>
      <c r="O13" s="1">
        <f t="shared" si="6"/>
        <v>5822.849999999999</v>
      </c>
      <c r="P13" s="33"/>
      <c r="Q13" s="1">
        <f t="shared" si="7"/>
        <v>0</v>
      </c>
      <c r="R13" s="120">
        <v>2.40008</v>
      </c>
      <c r="S13" s="1">
        <f t="shared" si="8"/>
        <v>551.1000000000053</v>
      </c>
      <c r="T13" s="120"/>
      <c r="U13" s="1">
        <f t="shared" si="9"/>
        <v>0</v>
      </c>
      <c r="V13" s="120">
        <v>1.66418</v>
      </c>
      <c r="W13" s="1">
        <f t="shared" si="10"/>
        <v>2217.5999999999976</v>
      </c>
      <c r="X13" s="33"/>
      <c r="Y13" s="1">
        <f t="shared" si="11"/>
        <v>0</v>
      </c>
      <c r="Z13" s="120">
        <v>4.2997</v>
      </c>
      <c r="AA13" s="1">
        <f t="shared" si="12"/>
        <v>18778.649999999994</v>
      </c>
      <c r="AB13" s="120">
        <v>8.76525</v>
      </c>
      <c r="AC13" s="1">
        <f t="shared" si="13"/>
        <v>7019.759999999971</v>
      </c>
      <c r="AD13" s="120">
        <v>5.8751</v>
      </c>
      <c r="AE13" s="1">
        <f t="shared" si="14"/>
        <v>16547.850000000006</v>
      </c>
      <c r="AF13" s="120">
        <v>7.79828</v>
      </c>
      <c r="AG13" s="4">
        <f t="shared" si="15"/>
        <v>8444.04000000001</v>
      </c>
      <c r="AH13" s="146">
        <f t="shared" si="20"/>
        <v>65695.40999999997</v>
      </c>
      <c r="AI13" s="147">
        <f t="shared" si="16"/>
        <v>41589.89999999997</v>
      </c>
      <c r="AJ13" s="147">
        <f>('ГПП-ТЭЦфид.связи'!AH13)</f>
        <v>3648.000000000016</v>
      </c>
      <c r="AK13" s="147">
        <f>('ГПП-ТЭЦфид.связи'!AI13)</f>
        <v>0</v>
      </c>
      <c r="AL13" s="132">
        <f>'Стор итог'!AH11</f>
        <v>2650.23600000002</v>
      </c>
      <c r="AM13" s="132">
        <f t="shared" si="17"/>
        <v>63045.173999999955</v>
      </c>
      <c r="AN13" s="132">
        <f t="shared" si="18"/>
        <v>66693.17399999997</v>
      </c>
      <c r="AO13" s="132">
        <f t="shared" si="19"/>
        <v>69343.40999999999</v>
      </c>
      <c r="AP13" s="132"/>
      <c r="AQ13" s="132"/>
    </row>
    <row r="14" spans="1:43" ht="15" customHeight="1" thickBot="1">
      <c r="A14" s="1">
        <v>5</v>
      </c>
      <c r="B14" s="120">
        <v>10.25318</v>
      </c>
      <c r="C14" s="1">
        <f t="shared" si="0"/>
        <v>9693.090000000002</v>
      </c>
      <c r="D14" s="120">
        <v>10.04583</v>
      </c>
      <c r="E14" s="1">
        <f t="shared" si="1"/>
        <v>7198.290000000013</v>
      </c>
      <c r="F14" s="120">
        <v>70.82258</v>
      </c>
      <c r="G14" s="1">
        <f t="shared" si="2"/>
        <v>10691.340000000197</v>
      </c>
      <c r="H14" s="120">
        <v>10.33515</v>
      </c>
      <c r="I14" s="1">
        <f t="shared" si="3"/>
        <v>9368.70000000003</v>
      </c>
      <c r="J14" s="120">
        <v>6.7628</v>
      </c>
      <c r="K14" s="1">
        <f t="shared" si="4"/>
        <v>8085.000000000004</v>
      </c>
      <c r="L14" s="33"/>
      <c r="M14" s="1">
        <f t="shared" si="5"/>
        <v>0</v>
      </c>
      <c r="N14" s="33">
        <v>6.54953</v>
      </c>
      <c r="O14" s="1">
        <f t="shared" si="6"/>
        <v>5527.4999999999845</v>
      </c>
      <c r="P14" s="33"/>
      <c r="Q14" s="1">
        <f t="shared" si="7"/>
        <v>0</v>
      </c>
      <c r="R14" s="120">
        <v>2.40918</v>
      </c>
      <c r="S14" s="1">
        <f t="shared" si="8"/>
        <v>300.3000000000036</v>
      </c>
      <c r="T14" s="120"/>
      <c r="U14" s="1">
        <f t="shared" si="9"/>
        <v>0</v>
      </c>
      <c r="V14" s="120">
        <v>1.72293</v>
      </c>
      <c r="W14" s="1">
        <f t="shared" si="10"/>
        <v>1938.7500000000027</v>
      </c>
      <c r="X14" s="33"/>
      <c r="Y14" s="1">
        <f t="shared" si="11"/>
        <v>0</v>
      </c>
      <c r="Z14" s="120">
        <v>4.87113</v>
      </c>
      <c r="AA14" s="1">
        <f t="shared" si="12"/>
        <v>18857.19000000001</v>
      </c>
      <c r="AB14" s="120">
        <v>8.97865</v>
      </c>
      <c r="AC14" s="1">
        <f t="shared" si="13"/>
        <v>7042.200000000001</v>
      </c>
      <c r="AD14" s="120">
        <v>6.3734</v>
      </c>
      <c r="AE14" s="1">
        <f t="shared" si="14"/>
        <v>16443.900000000012</v>
      </c>
      <c r="AF14" s="120">
        <v>8.05123</v>
      </c>
      <c r="AG14" s="4">
        <f t="shared" si="15"/>
        <v>8347.350000000008</v>
      </c>
      <c r="AH14" s="146">
        <f t="shared" si="20"/>
        <v>64070.820000000225</v>
      </c>
      <c r="AI14" s="147">
        <f t="shared" si="16"/>
        <v>39422.79000000004</v>
      </c>
      <c r="AJ14" s="147">
        <f>('ГПП-ТЭЦфид.связи'!AH14)</f>
        <v>3359.999999999997</v>
      </c>
      <c r="AK14" s="147">
        <f>('ГПП-ТЭЦфид.связи'!AI14)</f>
        <v>0</v>
      </c>
      <c r="AL14" s="132">
        <f>'Стор итог'!AH12</f>
        <v>2712.732000000003</v>
      </c>
      <c r="AM14" s="132">
        <f t="shared" si="17"/>
        <v>61358.08800000022</v>
      </c>
      <c r="AN14" s="132">
        <f t="shared" si="18"/>
        <v>64718.08800000022</v>
      </c>
      <c r="AO14" s="132">
        <f t="shared" si="19"/>
        <v>67430.82000000023</v>
      </c>
      <c r="AP14" s="132"/>
      <c r="AQ14" s="132"/>
    </row>
    <row r="15" spans="1:43" ht="15" customHeight="1" thickBot="1">
      <c r="A15" s="1">
        <v>6</v>
      </c>
      <c r="B15" s="120">
        <v>10.53625</v>
      </c>
      <c r="C15" s="1">
        <f t="shared" si="0"/>
        <v>9341.310000000012</v>
      </c>
      <c r="D15" s="120">
        <v>10.21198</v>
      </c>
      <c r="E15" s="1">
        <f t="shared" si="1"/>
        <v>5482.950000000001</v>
      </c>
      <c r="F15" s="120">
        <v>71.14313</v>
      </c>
      <c r="G15" s="1">
        <f t="shared" si="2"/>
        <v>10578.149999999909</v>
      </c>
      <c r="H15" s="120">
        <v>10.58623</v>
      </c>
      <c r="I15" s="1">
        <f t="shared" si="3"/>
        <v>8285.64</v>
      </c>
      <c r="J15" s="120">
        <v>7.00833</v>
      </c>
      <c r="K15" s="1">
        <f t="shared" si="4"/>
        <v>8102.489999999986</v>
      </c>
      <c r="L15" s="33"/>
      <c r="M15" s="1">
        <f t="shared" si="5"/>
        <v>0</v>
      </c>
      <c r="N15" s="33">
        <v>6.71373</v>
      </c>
      <c r="O15" s="1">
        <f t="shared" si="6"/>
        <v>5418.600000000004</v>
      </c>
      <c r="P15" s="33"/>
      <c r="Q15" s="1">
        <f t="shared" si="7"/>
        <v>0</v>
      </c>
      <c r="R15" s="120">
        <v>2.42523</v>
      </c>
      <c r="S15" s="1">
        <f t="shared" si="8"/>
        <v>529.6499999999967</v>
      </c>
      <c r="T15" s="120"/>
      <c r="U15" s="1">
        <f t="shared" si="9"/>
        <v>0</v>
      </c>
      <c r="V15" s="120">
        <v>1.78588</v>
      </c>
      <c r="W15" s="1">
        <f>33000*(V15-V14)</f>
        <v>2077.349999999995</v>
      </c>
      <c r="X15" s="33"/>
      <c r="Y15" s="1">
        <f t="shared" si="11"/>
        <v>0</v>
      </c>
      <c r="Z15" s="120">
        <v>5.4365</v>
      </c>
      <c r="AA15" s="1">
        <f t="shared" si="12"/>
        <v>18657.209999999992</v>
      </c>
      <c r="AB15" s="120">
        <v>9.1868</v>
      </c>
      <c r="AC15" s="1">
        <f t="shared" si="13"/>
        <v>6868.949999999994</v>
      </c>
      <c r="AD15" s="120">
        <v>6.87365</v>
      </c>
      <c r="AE15" s="1">
        <f t="shared" si="14"/>
        <v>16508.24999999998</v>
      </c>
      <c r="AF15" s="120">
        <v>8.30405</v>
      </c>
      <c r="AG15" s="4">
        <f t="shared" si="15"/>
        <v>8343.059999999994</v>
      </c>
      <c r="AH15" s="146">
        <f t="shared" si="20"/>
        <v>63717.05999999988</v>
      </c>
      <c r="AI15" s="147">
        <f t="shared" si="16"/>
        <v>36476.54999999999</v>
      </c>
      <c r="AJ15" s="147">
        <f>('ГПП-ТЭЦфид.связи'!AH15)</f>
        <v>4607.999999999987</v>
      </c>
      <c r="AK15" s="147">
        <f>('ГПП-ТЭЦфид.связи'!AI15)</f>
        <v>0</v>
      </c>
      <c r="AL15" s="132">
        <f>'Стор итог'!AH13</f>
        <v>2451.347999999989</v>
      </c>
      <c r="AM15" s="132">
        <f t="shared" si="17"/>
        <v>61265.71199999989</v>
      </c>
      <c r="AN15" s="132">
        <f t="shared" si="18"/>
        <v>65873.71199999988</v>
      </c>
      <c r="AO15" s="132">
        <f t="shared" si="19"/>
        <v>68325.05999999987</v>
      </c>
      <c r="AP15" s="132"/>
      <c r="AQ15" s="132"/>
    </row>
    <row r="16" spans="1:43" ht="15" customHeight="1" thickBot="1">
      <c r="A16" s="1">
        <v>7</v>
      </c>
      <c r="B16" s="120">
        <v>10.84038</v>
      </c>
      <c r="C16" s="1">
        <f t="shared" si="0"/>
        <v>10036.289999999964</v>
      </c>
      <c r="D16" s="120">
        <v>10.42768</v>
      </c>
      <c r="E16" s="1">
        <f t="shared" si="1"/>
        <v>7118.1</v>
      </c>
      <c r="F16" s="120">
        <v>71.46388</v>
      </c>
      <c r="G16" s="1">
        <f t="shared" si="2"/>
        <v>10584.750000000127</v>
      </c>
      <c r="H16" s="120">
        <v>10.8641</v>
      </c>
      <c r="I16" s="1">
        <f t="shared" si="3"/>
        <v>9169.710000000003</v>
      </c>
      <c r="J16" s="120">
        <v>7.27183</v>
      </c>
      <c r="K16" s="1">
        <f t="shared" si="4"/>
        <v>8695.499999999987</v>
      </c>
      <c r="L16" s="33"/>
      <c r="M16" s="1">
        <f t="shared" si="5"/>
        <v>0</v>
      </c>
      <c r="N16" s="33">
        <v>6.87978</v>
      </c>
      <c r="O16" s="1">
        <f t="shared" si="6"/>
        <v>5479.650000000009</v>
      </c>
      <c r="P16" s="33"/>
      <c r="Q16" s="1">
        <f t="shared" si="7"/>
        <v>0</v>
      </c>
      <c r="R16" s="120">
        <v>2.44318</v>
      </c>
      <c r="S16" s="1">
        <f t="shared" si="8"/>
        <v>592.3499999999971</v>
      </c>
      <c r="T16" s="120"/>
      <c r="U16" s="1">
        <f t="shared" si="9"/>
        <v>0</v>
      </c>
      <c r="V16" s="120">
        <v>1.84683</v>
      </c>
      <c r="W16" s="1">
        <f t="shared" si="10"/>
        <v>2011.350000000002</v>
      </c>
      <c r="X16" s="33"/>
      <c r="Y16" s="1">
        <f t="shared" si="11"/>
        <v>0</v>
      </c>
      <c r="Z16" s="120">
        <v>5.99463</v>
      </c>
      <c r="AA16" s="1">
        <f t="shared" si="12"/>
        <v>18418.290000000008</v>
      </c>
      <c r="AB16" s="120">
        <v>9.38545</v>
      </c>
      <c r="AC16" s="1">
        <f t="shared" si="13"/>
        <v>6555.450000000022</v>
      </c>
      <c r="AD16" s="120">
        <v>7.37148</v>
      </c>
      <c r="AE16" s="1">
        <f t="shared" si="14"/>
        <v>16428.390000000014</v>
      </c>
      <c r="AF16" s="120">
        <v>8.5537</v>
      </c>
      <c r="AG16" s="4">
        <f t="shared" si="15"/>
        <v>8238.449999999968</v>
      </c>
      <c r="AH16" s="146">
        <f t="shared" si="20"/>
        <v>64755.5700000001</v>
      </c>
      <c r="AI16" s="147">
        <f t="shared" si="16"/>
        <v>38572.71000000001</v>
      </c>
      <c r="AJ16" s="147">
        <f>('ГПП-ТЭЦфид.связи'!AH16)</f>
        <v>3456.0000000000114</v>
      </c>
      <c r="AK16" s="147">
        <f>('ГПП-ТЭЦфид.связи'!AI16)</f>
        <v>0</v>
      </c>
      <c r="AL16" s="132">
        <f>'Стор итог'!AH14</f>
        <v>2829.8639999999914</v>
      </c>
      <c r="AM16" s="132">
        <f t="shared" si="17"/>
        <v>61925.70600000011</v>
      </c>
      <c r="AN16" s="132">
        <f t="shared" si="18"/>
        <v>65381.70600000012</v>
      </c>
      <c r="AO16" s="132">
        <f t="shared" si="19"/>
        <v>68211.57000000011</v>
      </c>
      <c r="AP16" s="132"/>
      <c r="AQ16" s="132"/>
    </row>
    <row r="17" spans="1:43" ht="15" customHeight="1" thickBot="1">
      <c r="A17" s="1">
        <v>8</v>
      </c>
      <c r="B17" s="120">
        <v>11.07115</v>
      </c>
      <c r="C17" s="1">
        <f aca="true" t="shared" si="21" ref="C17:C35">33000*(B17-B16)</f>
        <v>7615.40999999999</v>
      </c>
      <c r="D17" s="120">
        <v>10.50718</v>
      </c>
      <c r="E17" s="1">
        <f aca="true" t="shared" si="22" ref="E17:E35">33000*(D17-D16)</f>
        <v>2623.4999999999823</v>
      </c>
      <c r="F17" s="120">
        <v>71.70158</v>
      </c>
      <c r="G17" s="1">
        <f aca="true" t="shared" si="23" ref="G17:G35">33000*(F17-F16)</f>
        <v>7844.100000000125</v>
      </c>
      <c r="H17" s="120">
        <v>11.01993</v>
      </c>
      <c r="I17" s="1">
        <f aca="true" t="shared" si="24" ref="I17:I35">33000*(H17-H16)</f>
        <v>5142.389999999997</v>
      </c>
      <c r="J17" s="120">
        <v>7.54938</v>
      </c>
      <c r="K17" s="1">
        <f t="shared" si="4"/>
        <v>9159.150000000021</v>
      </c>
      <c r="L17" s="33"/>
      <c r="M17" s="1">
        <f t="shared" si="5"/>
        <v>0</v>
      </c>
      <c r="N17" s="33">
        <v>7.05058</v>
      </c>
      <c r="O17" s="1">
        <f t="shared" si="6"/>
        <v>5636.399999999995</v>
      </c>
      <c r="P17" s="33"/>
      <c r="Q17" s="1">
        <f t="shared" si="7"/>
        <v>0</v>
      </c>
      <c r="R17" s="120">
        <v>2.46823</v>
      </c>
      <c r="S17" s="1">
        <f t="shared" si="8"/>
        <v>826.6500000000078</v>
      </c>
      <c r="T17" s="120"/>
      <c r="U17" s="1">
        <f t="shared" si="9"/>
        <v>0</v>
      </c>
      <c r="V17" s="120">
        <v>1.89958</v>
      </c>
      <c r="W17" s="1">
        <f t="shared" si="10"/>
        <v>1740.7500000000025</v>
      </c>
      <c r="X17" s="33"/>
      <c r="Y17" s="1">
        <f t="shared" si="11"/>
        <v>0</v>
      </c>
      <c r="Z17" s="120">
        <v>6.5469</v>
      </c>
      <c r="AA17" s="1">
        <f aca="true" t="shared" si="25" ref="AA17:AA35">33000*(Z17-Z16)</f>
        <v>18224.91</v>
      </c>
      <c r="AB17" s="120">
        <v>9.58505</v>
      </c>
      <c r="AC17" s="1">
        <f aca="true" t="shared" si="26" ref="AC17:AC35">33000*(AB17-AB16)</f>
        <v>6586.8000000000075</v>
      </c>
      <c r="AD17" s="120">
        <v>7.86685</v>
      </c>
      <c r="AE17" s="1">
        <f aca="true" t="shared" si="27" ref="AE17:AE35">33000*(AD17-AD16)</f>
        <v>16347.21000000001</v>
      </c>
      <c r="AF17" s="120">
        <v>8.80525</v>
      </c>
      <c r="AG17" s="4">
        <f aca="true" t="shared" si="28" ref="AG17:AG35">33000*(AF17-AF16)</f>
        <v>8301.149999999998</v>
      </c>
      <c r="AH17" s="146">
        <f t="shared" si="20"/>
        <v>60017.43000000015</v>
      </c>
      <c r="AI17" s="139">
        <f t="shared" si="16"/>
        <v>30030.989999999983</v>
      </c>
      <c r="AJ17" s="147">
        <f>('ГПП-ТЭЦфид.связи'!AH17)</f>
        <v>3648.0000000000077</v>
      </c>
      <c r="AK17" s="147">
        <f>('ГПП-ТЭЦфид.связи'!AI17)</f>
        <v>0</v>
      </c>
      <c r="AL17" s="132">
        <f>'Стор итог'!AH15</f>
        <v>3220.836000000022</v>
      </c>
      <c r="AM17" s="135">
        <f t="shared" si="17"/>
        <v>56796.59400000013</v>
      </c>
      <c r="AN17" s="135">
        <f t="shared" si="18"/>
        <v>60444.594000000136</v>
      </c>
      <c r="AO17" s="135">
        <f t="shared" si="19"/>
        <v>63665.43000000016</v>
      </c>
      <c r="AP17" s="132"/>
      <c r="AQ17" s="132"/>
    </row>
    <row r="18" spans="1:43" ht="15" customHeight="1" thickBot="1">
      <c r="A18" s="1">
        <v>9</v>
      </c>
      <c r="B18" s="120">
        <v>11.27073</v>
      </c>
      <c r="C18" s="1">
        <f t="shared" si="21"/>
        <v>6586.140000000032</v>
      </c>
      <c r="D18" s="120">
        <v>10.56</v>
      </c>
      <c r="E18" s="1">
        <f t="shared" si="22"/>
        <v>1743.0600000000177</v>
      </c>
      <c r="F18" s="120">
        <v>71.8973</v>
      </c>
      <c r="G18" s="20">
        <f t="shared" si="23"/>
        <v>6458.759999999813</v>
      </c>
      <c r="H18" s="120">
        <v>11.17488</v>
      </c>
      <c r="I18" s="20">
        <f t="shared" si="24"/>
        <v>5113.349999999983</v>
      </c>
      <c r="J18" s="120">
        <v>7.84913</v>
      </c>
      <c r="K18" s="20">
        <f t="shared" si="4"/>
        <v>9891.749999999984</v>
      </c>
      <c r="L18" s="33"/>
      <c r="M18" s="20">
        <f t="shared" si="5"/>
        <v>0</v>
      </c>
      <c r="N18" s="33">
        <v>7.22893</v>
      </c>
      <c r="O18" s="20">
        <f t="shared" si="6"/>
        <v>5885.55</v>
      </c>
      <c r="P18" s="33"/>
      <c r="Q18" s="20">
        <f t="shared" si="7"/>
        <v>0</v>
      </c>
      <c r="R18" s="120">
        <v>2.50368</v>
      </c>
      <c r="S18" s="20">
        <f t="shared" si="8"/>
        <v>1169.8499999999995</v>
      </c>
      <c r="T18" s="120"/>
      <c r="U18" s="20">
        <f t="shared" si="9"/>
        <v>0</v>
      </c>
      <c r="V18" s="120">
        <v>1.95493</v>
      </c>
      <c r="W18" s="20">
        <f t="shared" si="10"/>
        <v>1826.5500000000004</v>
      </c>
      <c r="X18" s="33"/>
      <c r="Y18" s="20">
        <f t="shared" si="11"/>
        <v>0</v>
      </c>
      <c r="Z18" s="120">
        <v>7.0765</v>
      </c>
      <c r="AA18" s="20">
        <f t="shared" si="25"/>
        <v>17476.80000000001</v>
      </c>
      <c r="AB18" s="120">
        <v>9.77493</v>
      </c>
      <c r="AC18" s="20">
        <f t="shared" si="26"/>
        <v>6266.039999999957</v>
      </c>
      <c r="AD18" s="120">
        <v>8.36163</v>
      </c>
      <c r="AE18" s="20">
        <f t="shared" si="27"/>
        <v>16327.739999999985</v>
      </c>
      <c r="AF18" s="120">
        <v>9.0576</v>
      </c>
      <c r="AG18" s="4">
        <f t="shared" si="28"/>
        <v>8327.550000000054</v>
      </c>
      <c r="AH18" s="146">
        <f t="shared" si="20"/>
        <v>57911.03999999982</v>
      </c>
      <c r="AI18" s="139">
        <f t="shared" si="16"/>
        <v>29162.100000000013</v>
      </c>
      <c r="AJ18" s="147">
        <f>('ГПП-ТЭЦфид.связи'!AH18)</f>
        <v>7968.000000000018</v>
      </c>
      <c r="AK18" s="147">
        <f>('ГПП-ТЭЦфид.связи'!AI18)</f>
        <v>0</v>
      </c>
      <c r="AL18" s="132">
        <f>'Стор итог'!AH16</f>
        <v>3906.011999999975</v>
      </c>
      <c r="AM18" s="135">
        <f t="shared" si="17"/>
        <v>54005.027999999846</v>
      </c>
      <c r="AN18" s="135">
        <f t="shared" si="18"/>
        <v>61973.02799999986</v>
      </c>
      <c r="AO18" s="135">
        <f t="shared" si="19"/>
        <v>65879.03999999983</v>
      </c>
      <c r="AP18" s="132"/>
      <c r="AQ18" s="132"/>
    </row>
    <row r="19" spans="1:43" ht="15" customHeight="1" thickBot="1">
      <c r="A19" s="1">
        <v>10</v>
      </c>
      <c r="B19" s="120">
        <v>11.4671</v>
      </c>
      <c r="C19" s="1">
        <f t="shared" si="21"/>
        <v>6480.209999999998</v>
      </c>
      <c r="D19" s="120">
        <v>10.6089</v>
      </c>
      <c r="E19" s="1">
        <f t="shared" si="22"/>
        <v>1613.6999999999907</v>
      </c>
      <c r="F19" s="120">
        <v>72.1302</v>
      </c>
      <c r="G19" s="1">
        <f t="shared" si="23"/>
        <v>7685.700000000025</v>
      </c>
      <c r="H19" s="120">
        <v>11.34428</v>
      </c>
      <c r="I19" s="1">
        <f t="shared" si="24"/>
        <v>5590.199999999985</v>
      </c>
      <c r="J19" s="120">
        <v>8.10675</v>
      </c>
      <c r="K19" s="1">
        <f t="shared" si="4"/>
        <v>8501.460000000006</v>
      </c>
      <c r="L19" s="33"/>
      <c r="M19" s="1">
        <f t="shared" si="5"/>
        <v>0</v>
      </c>
      <c r="N19" s="33">
        <v>7.36358</v>
      </c>
      <c r="O19" s="1">
        <f t="shared" si="6"/>
        <v>4443.449999999991</v>
      </c>
      <c r="P19" s="33"/>
      <c r="Q19" s="1">
        <f t="shared" si="7"/>
        <v>0</v>
      </c>
      <c r="R19" s="120">
        <v>2.62933</v>
      </c>
      <c r="S19" s="1">
        <f t="shared" si="8"/>
        <v>4146.449999999994</v>
      </c>
      <c r="T19" s="120"/>
      <c r="U19" s="1">
        <f t="shared" si="9"/>
        <v>0</v>
      </c>
      <c r="V19" s="120">
        <v>2.07463</v>
      </c>
      <c r="W19" s="1">
        <f t="shared" si="10"/>
        <v>3950.099999999997</v>
      </c>
      <c r="X19" s="33"/>
      <c r="Y19" s="1">
        <f t="shared" si="11"/>
        <v>0</v>
      </c>
      <c r="Z19" s="120">
        <v>7.6369</v>
      </c>
      <c r="AA19" s="1">
        <f t="shared" si="25"/>
        <v>18493.199999999986</v>
      </c>
      <c r="AB19" s="120">
        <v>9.97123</v>
      </c>
      <c r="AC19" s="1">
        <f t="shared" si="26"/>
        <v>6477.900000000027</v>
      </c>
      <c r="AD19" s="120">
        <v>8.8617</v>
      </c>
      <c r="AE19" s="1">
        <f t="shared" si="27"/>
        <v>16502.31000000003</v>
      </c>
      <c r="AF19" s="120">
        <v>9.30265</v>
      </c>
      <c r="AG19" s="4">
        <f t="shared" si="28"/>
        <v>8086.6499999999705</v>
      </c>
      <c r="AH19" s="146">
        <f t="shared" si="20"/>
        <v>61809.330000000045</v>
      </c>
      <c r="AI19" s="139">
        <f t="shared" si="16"/>
        <v>30161.999999999964</v>
      </c>
      <c r="AJ19" s="147">
        <f>('ГПП-ТЭЦфид.связи'!AH19)</f>
        <v>479.9999999999727</v>
      </c>
      <c r="AK19" s="147">
        <f>('ГПП-ТЭЦфид.связи'!AI19)</f>
        <v>0</v>
      </c>
      <c r="AL19" s="132">
        <f>'Стор итог'!AH17</f>
        <v>4600.896000000007</v>
      </c>
      <c r="AM19" s="135">
        <f t="shared" si="17"/>
        <v>57208.43400000004</v>
      </c>
      <c r="AN19" s="135">
        <f t="shared" si="18"/>
        <v>57688.43400000001</v>
      </c>
      <c r="AO19" s="135">
        <f t="shared" si="19"/>
        <v>62289.330000000016</v>
      </c>
      <c r="AP19" s="132"/>
      <c r="AQ19" s="132"/>
    </row>
    <row r="20" spans="1:43" ht="15" customHeight="1" thickBot="1">
      <c r="A20" s="1">
        <v>11</v>
      </c>
      <c r="B20" s="120">
        <v>11.69518</v>
      </c>
      <c r="C20" s="1">
        <f t="shared" si="21"/>
        <v>7526.640000000009</v>
      </c>
      <c r="D20" s="120">
        <v>10.70448</v>
      </c>
      <c r="E20" s="1">
        <f t="shared" si="22"/>
        <v>3154.14</v>
      </c>
      <c r="F20" s="120">
        <v>72.4217</v>
      </c>
      <c r="G20" s="1">
        <f t="shared" si="23"/>
        <v>9619.499999999975</v>
      </c>
      <c r="H20" s="120">
        <v>11.56715</v>
      </c>
      <c r="I20" s="1">
        <f t="shared" si="24"/>
        <v>7354.710000000012</v>
      </c>
      <c r="J20" s="120">
        <v>8.34748</v>
      </c>
      <c r="K20" s="1">
        <f t="shared" si="4"/>
        <v>7944.089999999975</v>
      </c>
      <c r="L20" s="33"/>
      <c r="M20" s="1">
        <f t="shared" si="5"/>
        <v>0</v>
      </c>
      <c r="N20" s="33">
        <v>7.48418</v>
      </c>
      <c r="O20" s="1">
        <f t="shared" si="6"/>
        <v>3979.800000000016</v>
      </c>
      <c r="P20" s="33"/>
      <c r="Q20" s="1">
        <f t="shared" si="7"/>
        <v>0</v>
      </c>
      <c r="R20" s="120">
        <v>2.78613</v>
      </c>
      <c r="S20" s="1">
        <f t="shared" si="8"/>
        <v>5174.4000000000015</v>
      </c>
      <c r="T20" s="120"/>
      <c r="U20" s="1">
        <f t="shared" si="9"/>
        <v>0</v>
      </c>
      <c r="V20" s="120">
        <v>2.18953</v>
      </c>
      <c r="W20" s="1">
        <f t="shared" si="10"/>
        <v>3791.7000000000003</v>
      </c>
      <c r="X20" s="33"/>
      <c r="Y20" s="1">
        <f t="shared" si="11"/>
        <v>0</v>
      </c>
      <c r="Z20" s="120">
        <v>8.14865</v>
      </c>
      <c r="AA20" s="1">
        <f t="shared" si="25"/>
        <v>16887.750000000004</v>
      </c>
      <c r="AB20" s="120">
        <v>10.13123</v>
      </c>
      <c r="AC20" s="1">
        <f t="shared" si="26"/>
        <v>5280.000000000005</v>
      </c>
      <c r="AD20" s="120">
        <v>9.34098</v>
      </c>
      <c r="AE20" s="1">
        <f t="shared" si="27"/>
        <v>15816.239999999976</v>
      </c>
      <c r="AF20" s="120">
        <v>9.53193</v>
      </c>
      <c r="AG20" s="4">
        <f t="shared" si="28"/>
        <v>7566.239999999975</v>
      </c>
      <c r="AH20" s="146">
        <f t="shared" si="20"/>
        <v>62968.61999999994</v>
      </c>
      <c r="AI20" s="139">
        <f t="shared" si="16"/>
        <v>31126.590000000007</v>
      </c>
      <c r="AJ20" s="147">
        <f>('ГПП-ТЭЦфид.связи'!AH20)</f>
        <v>191.9999999999959</v>
      </c>
      <c r="AK20" s="147">
        <f>('ГПП-ТЭЦфид.связи'!AI20)</f>
        <v>0</v>
      </c>
      <c r="AL20" s="132">
        <f>'Стор итог'!AH18</f>
        <v>4961.17200000001</v>
      </c>
      <c r="AM20" s="135">
        <f t="shared" si="17"/>
        <v>58007.44799999993</v>
      </c>
      <c r="AN20" s="135">
        <f t="shared" si="18"/>
        <v>58199.447999999924</v>
      </c>
      <c r="AO20" s="135">
        <f t="shared" si="19"/>
        <v>63160.61999999994</v>
      </c>
      <c r="AP20" s="132"/>
      <c r="AQ20" s="132"/>
    </row>
    <row r="21" spans="1:43" ht="15" customHeight="1" thickBot="1">
      <c r="A21" s="1">
        <v>12</v>
      </c>
      <c r="B21" s="120">
        <v>11.95003</v>
      </c>
      <c r="C21" s="1">
        <f t="shared" si="21"/>
        <v>8410.04999999998</v>
      </c>
      <c r="D21" s="120">
        <v>10.8881</v>
      </c>
      <c r="E21" s="1">
        <f t="shared" si="22"/>
        <v>6059.459999999982</v>
      </c>
      <c r="F21" s="120">
        <v>72.73855</v>
      </c>
      <c r="G21" s="1">
        <f t="shared" si="23"/>
        <v>10456.050000000076</v>
      </c>
      <c r="H21" s="120">
        <v>11.87123</v>
      </c>
      <c r="I21" s="1">
        <f t="shared" si="24"/>
        <v>10034.640000000027</v>
      </c>
      <c r="J21" s="120">
        <v>8.49535</v>
      </c>
      <c r="K21" s="1">
        <f t="shared" si="4"/>
        <v>4879.710000000035</v>
      </c>
      <c r="L21" s="33"/>
      <c r="M21" s="1">
        <f t="shared" si="5"/>
        <v>0</v>
      </c>
      <c r="N21" s="33">
        <v>7.55198</v>
      </c>
      <c r="O21" s="1">
        <f t="shared" si="6"/>
        <v>2237.400000000003</v>
      </c>
      <c r="P21" s="33"/>
      <c r="Q21" s="1">
        <f t="shared" si="7"/>
        <v>0</v>
      </c>
      <c r="R21" s="120">
        <v>3.01303</v>
      </c>
      <c r="S21" s="1">
        <f t="shared" si="8"/>
        <v>7487.7000000000035</v>
      </c>
      <c r="T21" s="120"/>
      <c r="U21" s="1">
        <f t="shared" si="9"/>
        <v>0</v>
      </c>
      <c r="V21" s="120">
        <v>2.37108</v>
      </c>
      <c r="W21" s="1">
        <f t="shared" si="10"/>
        <v>5991.150000000003</v>
      </c>
      <c r="X21" s="33"/>
      <c r="Y21" s="1">
        <f t="shared" si="11"/>
        <v>0</v>
      </c>
      <c r="Z21" s="120">
        <v>8.6933</v>
      </c>
      <c r="AA21" s="1">
        <f t="shared" si="25"/>
        <v>17973.450000000026</v>
      </c>
      <c r="AB21" s="120">
        <v>10.31728</v>
      </c>
      <c r="AC21" s="1">
        <f t="shared" si="26"/>
        <v>6139.649999999994</v>
      </c>
      <c r="AD21" s="120">
        <v>9.83703</v>
      </c>
      <c r="AE21" s="1">
        <f t="shared" si="27"/>
        <v>16369.65000000001</v>
      </c>
      <c r="AF21" s="120">
        <v>9.77123</v>
      </c>
      <c r="AG21" s="4">
        <f t="shared" si="28"/>
        <v>7896.900000000002</v>
      </c>
      <c r="AH21" s="146">
        <f t="shared" si="20"/>
        <v>65576.61000000013</v>
      </c>
      <c r="AI21" s="139">
        <f t="shared" si="16"/>
        <v>38359.20000000001</v>
      </c>
      <c r="AJ21" s="147">
        <f>('ГПП-ТЭЦфид.связи'!AH21)</f>
        <v>2784.000000000026</v>
      </c>
      <c r="AK21" s="147">
        <f>('ГПП-ТЭЦфид.связи'!AI21)</f>
        <v>0</v>
      </c>
      <c r="AL21" s="132">
        <f>'Стор итог'!AH19</f>
        <v>4885.463999999982</v>
      </c>
      <c r="AM21" s="135">
        <f t="shared" si="17"/>
        <v>60691.14600000015</v>
      </c>
      <c r="AN21" s="139">
        <f>AJ21+AM21</f>
        <v>63475.14600000018</v>
      </c>
      <c r="AO21" s="135">
        <f t="shared" si="19"/>
        <v>68360.61000000016</v>
      </c>
      <c r="AP21" s="132"/>
      <c r="AQ21" s="132"/>
    </row>
    <row r="22" spans="1:43" ht="15" customHeight="1" thickBot="1">
      <c r="A22" s="1">
        <v>13</v>
      </c>
      <c r="B22" s="120">
        <v>12.19948</v>
      </c>
      <c r="C22" s="1">
        <f t="shared" si="21"/>
        <v>8231.849999999984</v>
      </c>
      <c r="D22" s="120">
        <v>11.03198</v>
      </c>
      <c r="E22" s="1">
        <f t="shared" si="22"/>
        <v>4748.040000000037</v>
      </c>
      <c r="F22" s="120">
        <v>73.0275</v>
      </c>
      <c r="G22" s="1">
        <f t="shared" si="23"/>
        <v>9535.349999999995</v>
      </c>
      <c r="H22" s="120">
        <v>12.13075</v>
      </c>
      <c r="I22" s="1">
        <f t="shared" si="24"/>
        <v>8564.160000000007</v>
      </c>
      <c r="J22" s="120">
        <v>8.64593</v>
      </c>
      <c r="K22" s="1">
        <f t="shared" si="4"/>
        <v>4969.13999999999</v>
      </c>
      <c r="L22" s="33"/>
      <c r="M22" s="1">
        <f t="shared" si="5"/>
        <v>0</v>
      </c>
      <c r="N22" s="33">
        <v>7.62008</v>
      </c>
      <c r="O22" s="1">
        <f t="shared" si="6"/>
        <v>2247.2999999999797</v>
      </c>
      <c r="P22" s="33"/>
      <c r="Q22" s="1">
        <f t="shared" si="7"/>
        <v>0</v>
      </c>
      <c r="R22" s="120">
        <v>3.24238</v>
      </c>
      <c r="S22" s="1">
        <f t="shared" si="8"/>
        <v>7568.549999999991</v>
      </c>
      <c r="T22" s="120"/>
      <c r="U22" s="1">
        <f t="shared" si="9"/>
        <v>0</v>
      </c>
      <c r="V22" s="120">
        <v>2.55198</v>
      </c>
      <c r="W22" s="1">
        <f t="shared" si="10"/>
        <v>5969.699999999994</v>
      </c>
      <c r="X22" s="33"/>
      <c r="Y22" s="1">
        <f t="shared" si="11"/>
        <v>0</v>
      </c>
      <c r="Z22" s="120">
        <v>9.2483</v>
      </c>
      <c r="AA22" s="1">
        <f t="shared" si="25"/>
        <v>18314.99999999999</v>
      </c>
      <c r="AB22" s="120">
        <v>10.50908</v>
      </c>
      <c r="AC22" s="1">
        <f t="shared" si="26"/>
        <v>6329.4000000000215</v>
      </c>
      <c r="AD22" s="120">
        <v>10.33483</v>
      </c>
      <c r="AE22" s="1">
        <f t="shared" si="27"/>
        <v>16427.399999999994</v>
      </c>
      <c r="AF22" s="120">
        <v>10.01493</v>
      </c>
      <c r="AG22" s="4">
        <f t="shared" si="28"/>
        <v>8042.100000000016</v>
      </c>
      <c r="AH22" s="146">
        <f t="shared" si="20"/>
        <v>65047.28999999994</v>
      </c>
      <c r="AI22" s="139">
        <f t="shared" si="16"/>
        <v>35900.700000000055</v>
      </c>
      <c r="AJ22" s="147">
        <f>('ГПП-ТЭЦфид.связи'!AH22)</f>
        <v>4319.999999999993</v>
      </c>
      <c r="AK22" s="147">
        <f>('ГПП-ТЭЦфид.связи'!AI22)</f>
        <v>0</v>
      </c>
      <c r="AL22" s="132">
        <f>'Стор итог'!AH20</f>
        <v>4506.972000000014</v>
      </c>
      <c r="AM22" s="135">
        <f t="shared" si="17"/>
        <v>60540.31799999993</v>
      </c>
      <c r="AN22" s="135">
        <f t="shared" si="18"/>
        <v>64860.31799999992</v>
      </c>
      <c r="AO22" s="135">
        <f t="shared" si="19"/>
        <v>69367.28999999994</v>
      </c>
      <c r="AP22" s="132"/>
      <c r="AQ22" s="132"/>
    </row>
    <row r="23" spans="1:43" ht="15" customHeight="1" thickBot="1">
      <c r="A23" s="1">
        <v>14</v>
      </c>
      <c r="B23" s="120">
        <v>12.49233</v>
      </c>
      <c r="C23" s="1">
        <f t="shared" si="21"/>
        <v>9664.050000000047</v>
      </c>
      <c r="D23" s="120">
        <v>11.23015</v>
      </c>
      <c r="E23" s="1">
        <f t="shared" si="22"/>
        <v>6539.609999999977</v>
      </c>
      <c r="F23" s="120">
        <v>73.3594</v>
      </c>
      <c r="G23" s="1">
        <f t="shared" si="23"/>
        <v>10952.69999999968</v>
      </c>
      <c r="H23" s="120">
        <v>12.44628</v>
      </c>
      <c r="I23" s="1">
        <f t="shared" si="24"/>
        <v>10412.489999999967</v>
      </c>
      <c r="J23" s="120">
        <v>8.80425</v>
      </c>
      <c r="K23" s="1">
        <f t="shared" si="4"/>
        <v>5224.559999999993</v>
      </c>
      <c r="L23" s="33"/>
      <c r="M23" s="1">
        <f t="shared" si="5"/>
        <v>0</v>
      </c>
      <c r="N23" s="33">
        <v>7.68383</v>
      </c>
      <c r="O23" s="1">
        <f t="shared" si="6"/>
        <v>2103.750000000021</v>
      </c>
      <c r="P23" s="33"/>
      <c r="Q23" s="1">
        <f t="shared" si="7"/>
        <v>0</v>
      </c>
      <c r="R23" s="120">
        <v>3.46253</v>
      </c>
      <c r="S23" s="1">
        <f t="shared" si="8"/>
        <v>7264.95000000001</v>
      </c>
      <c r="T23" s="120"/>
      <c r="U23" s="1">
        <f t="shared" si="9"/>
        <v>0</v>
      </c>
      <c r="V23" s="120">
        <v>2.72313</v>
      </c>
      <c r="W23" s="1">
        <f t="shared" si="10"/>
        <v>5647.949999999997</v>
      </c>
      <c r="X23" s="33"/>
      <c r="Y23" s="1">
        <f t="shared" si="11"/>
        <v>0</v>
      </c>
      <c r="Z23" s="120">
        <v>9.78475</v>
      </c>
      <c r="AA23" s="1">
        <f t="shared" si="25"/>
        <v>17702.85000000001</v>
      </c>
      <c r="AB23" s="120">
        <v>10.68455</v>
      </c>
      <c r="AC23" s="1">
        <f t="shared" si="26"/>
        <v>5790.509999999964</v>
      </c>
      <c r="AD23" s="120">
        <v>10.83155</v>
      </c>
      <c r="AE23" s="1">
        <f t="shared" si="27"/>
        <v>16391.759999999995</v>
      </c>
      <c r="AF23" s="120">
        <v>10.25283</v>
      </c>
      <c r="AG23" s="4">
        <f t="shared" si="28"/>
        <v>7850.6999999999925</v>
      </c>
      <c r="AH23" s="146">
        <f t="shared" si="20"/>
        <v>67200.86999999973</v>
      </c>
      <c r="AI23" s="139">
        <f t="shared" si="16"/>
        <v>38345.009999999915</v>
      </c>
      <c r="AJ23" s="147">
        <f>('ГПП-ТЭЦфид.связи'!AH23)</f>
        <v>1823.9999999999782</v>
      </c>
      <c r="AK23" s="147">
        <f>('ГПП-ТЭЦфид.связи'!AI23)</f>
        <v>0</v>
      </c>
      <c r="AL23" s="132">
        <f>'Стор итог'!AH21</f>
        <v>4925.340000000006</v>
      </c>
      <c r="AM23" s="135">
        <f t="shared" si="17"/>
        <v>62275.52999999973</v>
      </c>
      <c r="AN23" s="135">
        <f t="shared" si="18"/>
        <v>64099.52999999971</v>
      </c>
      <c r="AO23" s="135">
        <f t="shared" si="19"/>
        <v>69024.86999999972</v>
      </c>
      <c r="AP23" s="132"/>
      <c r="AQ23" s="132"/>
    </row>
    <row r="24" spans="1:43" ht="15" customHeight="1" thickBot="1">
      <c r="A24" s="1">
        <v>15</v>
      </c>
      <c r="B24" s="120">
        <v>12.79103</v>
      </c>
      <c r="C24" s="1">
        <f t="shared" si="21"/>
        <v>9857.099999999948</v>
      </c>
      <c r="D24" s="120">
        <v>11.4303</v>
      </c>
      <c r="E24" s="1">
        <f t="shared" si="22"/>
        <v>6604.9500000000235</v>
      </c>
      <c r="F24" s="120">
        <v>73.69173</v>
      </c>
      <c r="G24" s="1">
        <f t="shared" si="23"/>
        <v>10966.890000000432</v>
      </c>
      <c r="H24" s="120">
        <v>12.72683</v>
      </c>
      <c r="I24" s="1">
        <f t="shared" si="24"/>
        <v>9258.149999999996</v>
      </c>
      <c r="J24" s="120">
        <v>8.95813</v>
      </c>
      <c r="K24" s="1">
        <f t="shared" si="4"/>
        <v>5078.04000000003</v>
      </c>
      <c r="L24" s="33"/>
      <c r="M24" s="1">
        <f t="shared" si="5"/>
        <v>0</v>
      </c>
      <c r="N24" s="33">
        <v>7.74645</v>
      </c>
      <c r="O24" s="1">
        <f t="shared" si="6"/>
        <v>2066.459999999997</v>
      </c>
      <c r="P24" s="33"/>
      <c r="Q24" s="1">
        <f t="shared" si="7"/>
        <v>0</v>
      </c>
      <c r="R24" s="120">
        <v>3.66758</v>
      </c>
      <c r="S24" s="1">
        <f t="shared" si="8"/>
        <v>6766.649999999999</v>
      </c>
      <c r="T24" s="120"/>
      <c r="U24" s="1">
        <f t="shared" si="9"/>
        <v>0</v>
      </c>
      <c r="V24" s="120">
        <v>2.88188</v>
      </c>
      <c r="W24" s="1">
        <f t="shared" si="10"/>
        <v>5238.750000000013</v>
      </c>
      <c r="X24" s="33"/>
      <c r="Y24" s="1">
        <f t="shared" si="11"/>
        <v>0</v>
      </c>
      <c r="Z24" s="120">
        <v>10.33898</v>
      </c>
      <c r="AA24" s="1">
        <f t="shared" si="25"/>
        <v>18289.589999999956</v>
      </c>
      <c r="AB24" s="120">
        <v>10.872</v>
      </c>
      <c r="AC24" s="1">
        <f t="shared" si="26"/>
        <v>6185.850000000004</v>
      </c>
      <c r="AD24" s="120">
        <v>11.32885</v>
      </c>
      <c r="AE24" s="1">
        <f t="shared" si="27"/>
        <v>16410.899999999972</v>
      </c>
      <c r="AF24" s="120">
        <v>10.49173</v>
      </c>
      <c r="AG24" s="4">
        <f t="shared" si="28"/>
        <v>7883.7000000000335</v>
      </c>
      <c r="AH24" s="146">
        <f t="shared" si="20"/>
        <v>67369.17000000033</v>
      </c>
      <c r="AI24" s="139">
        <f t="shared" si="16"/>
        <v>37237.860000000066</v>
      </c>
      <c r="AJ24" s="147">
        <f>('ГПП-ТЭЦфид.связи'!AH24)</f>
        <v>1920.0000000000273</v>
      </c>
      <c r="AK24" s="147">
        <f>('ГПП-ТЭЦфид.связи'!AI24)</f>
        <v>0</v>
      </c>
      <c r="AL24" s="132">
        <f>'Стор итог'!AH22</f>
        <v>4654.583999999984</v>
      </c>
      <c r="AM24" s="135">
        <f t="shared" si="17"/>
        <v>62714.586000000345</v>
      </c>
      <c r="AN24" s="135">
        <f t="shared" si="18"/>
        <v>64634.586000000374</v>
      </c>
      <c r="AO24" s="135">
        <f t="shared" si="19"/>
        <v>69289.17000000036</v>
      </c>
      <c r="AP24" s="132"/>
      <c r="AQ24" s="132"/>
    </row>
    <row r="25" spans="1:43" ht="15" customHeight="1" thickBot="1">
      <c r="A25" s="1">
        <v>16</v>
      </c>
      <c r="B25" s="120">
        <v>13.02513</v>
      </c>
      <c r="C25" s="1">
        <f t="shared" si="21"/>
        <v>7725.30000000005</v>
      </c>
      <c r="D25" s="120">
        <v>11.51525</v>
      </c>
      <c r="E25" s="1">
        <f t="shared" si="22"/>
        <v>2803.3499999999735</v>
      </c>
      <c r="F25" s="120">
        <v>73.9537</v>
      </c>
      <c r="G25" s="1">
        <f t="shared" si="23"/>
        <v>8645.0099999997</v>
      </c>
      <c r="H25" s="120">
        <v>12.89958</v>
      </c>
      <c r="I25" s="1">
        <f t="shared" si="24"/>
        <v>5700.750000000021</v>
      </c>
      <c r="J25" s="120">
        <v>9.10468</v>
      </c>
      <c r="K25" s="1">
        <f t="shared" si="4"/>
        <v>4836.149999999984</v>
      </c>
      <c r="L25" s="33"/>
      <c r="M25" s="1">
        <f t="shared" si="5"/>
        <v>0</v>
      </c>
      <c r="N25" s="33">
        <v>7.81505</v>
      </c>
      <c r="O25" s="1">
        <f t="shared" si="6"/>
        <v>2263.7999999999997</v>
      </c>
      <c r="P25" s="33"/>
      <c r="Q25" s="1">
        <f t="shared" si="7"/>
        <v>0</v>
      </c>
      <c r="R25" s="120">
        <v>3.89568</v>
      </c>
      <c r="S25" s="1">
        <f t="shared" si="8"/>
        <v>7527.299999999999</v>
      </c>
      <c r="T25" s="120"/>
      <c r="U25" s="1">
        <f t="shared" si="9"/>
        <v>0</v>
      </c>
      <c r="V25" s="120">
        <v>3.04578</v>
      </c>
      <c r="W25" s="1">
        <f t="shared" si="10"/>
        <v>5408.699999999998</v>
      </c>
      <c r="X25" s="33"/>
      <c r="Y25" s="1">
        <f t="shared" si="11"/>
        <v>0</v>
      </c>
      <c r="Z25" s="120">
        <v>10.9039</v>
      </c>
      <c r="AA25" s="1">
        <f t="shared" si="25"/>
        <v>18642.360000000026</v>
      </c>
      <c r="AB25" s="120">
        <v>11.06788</v>
      </c>
      <c r="AC25" s="1">
        <f t="shared" si="26"/>
        <v>6464.040000000024</v>
      </c>
      <c r="AD25" s="120">
        <v>11.82675</v>
      </c>
      <c r="AE25" s="1">
        <f t="shared" si="27"/>
        <v>16430.700000000044</v>
      </c>
      <c r="AF25" s="120">
        <v>10.73293</v>
      </c>
      <c r="AG25" s="4">
        <f t="shared" si="28"/>
        <v>7959.599999999973</v>
      </c>
      <c r="AH25" s="146">
        <f t="shared" si="20"/>
        <v>63806.8199999998</v>
      </c>
      <c r="AI25" s="139">
        <f t="shared" si="16"/>
        <v>30600.239999999987</v>
      </c>
      <c r="AJ25" s="147">
        <f>('ГПП-ТЭЦфид.связи'!AH25)</f>
        <v>3167.9999999999663</v>
      </c>
      <c r="AK25" s="147">
        <f>('ГПП-ТЭЦфид.связи'!AI25)</f>
        <v>0</v>
      </c>
      <c r="AL25" s="132">
        <f>'Стор итог'!AH23</f>
        <v>4799.304000000021</v>
      </c>
      <c r="AM25" s="135">
        <f t="shared" si="17"/>
        <v>59007.515999999785</v>
      </c>
      <c r="AN25" s="135">
        <f t="shared" si="18"/>
        <v>62175.51599999975</v>
      </c>
      <c r="AO25" s="135">
        <f t="shared" si="19"/>
        <v>66974.81999999977</v>
      </c>
      <c r="AP25" s="132"/>
      <c r="AQ25" s="132"/>
    </row>
    <row r="26" spans="1:43" ht="15" customHeight="1" thickBot="1">
      <c r="A26" s="1">
        <v>17</v>
      </c>
      <c r="B26" s="120">
        <v>13.24948</v>
      </c>
      <c r="C26" s="1">
        <f t="shared" si="21"/>
        <v>7403.549999999979</v>
      </c>
      <c r="D26" s="120">
        <v>11.58693</v>
      </c>
      <c r="E26" s="1">
        <f t="shared" si="22"/>
        <v>2365.440000000021</v>
      </c>
      <c r="F26" s="120">
        <v>74.18688</v>
      </c>
      <c r="G26" s="1">
        <f t="shared" si="23"/>
        <v>7694.940000000144</v>
      </c>
      <c r="H26" s="120">
        <v>13.05388</v>
      </c>
      <c r="I26" s="1">
        <f t="shared" si="24"/>
        <v>5091.899999999974</v>
      </c>
      <c r="J26" s="120">
        <v>9.28775</v>
      </c>
      <c r="K26" s="1">
        <f t="shared" si="4"/>
        <v>6041.310000000024</v>
      </c>
      <c r="L26" s="33"/>
      <c r="M26" s="1">
        <f t="shared" si="5"/>
        <v>0</v>
      </c>
      <c r="N26" s="33">
        <v>7.90348</v>
      </c>
      <c r="O26" s="1">
        <f t="shared" si="6"/>
        <v>2918.189999999993</v>
      </c>
      <c r="P26" s="33"/>
      <c r="Q26" s="1">
        <f t="shared" si="7"/>
        <v>0</v>
      </c>
      <c r="R26" s="120">
        <v>4.06113</v>
      </c>
      <c r="S26" s="1">
        <f t="shared" si="8"/>
        <v>5459.85000000001</v>
      </c>
      <c r="T26" s="120"/>
      <c r="U26" s="1">
        <f t="shared" si="9"/>
        <v>0</v>
      </c>
      <c r="V26" s="120">
        <v>3.18638</v>
      </c>
      <c r="W26" s="1">
        <f t="shared" si="10"/>
        <v>4639.800000000002</v>
      </c>
      <c r="X26" s="33"/>
      <c r="Y26" s="1">
        <f t="shared" si="11"/>
        <v>0</v>
      </c>
      <c r="Z26" s="120">
        <v>11.46868</v>
      </c>
      <c r="AA26" s="1">
        <f t="shared" si="25"/>
        <v>18637.740000000023</v>
      </c>
      <c r="AB26" s="120">
        <v>11.26535</v>
      </c>
      <c r="AC26" s="1">
        <f t="shared" si="26"/>
        <v>6516.509999999972</v>
      </c>
      <c r="AD26" s="120">
        <v>12.33043</v>
      </c>
      <c r="AE26" s="1">
        <f t="shared" si="27"/>
        <v>16621.439999999973</v>
      </c>
      <c r="AF26" s="120">
        <v>10.98163</v>
      </c>
      <c r="AG26" s="4">
        <f t="shared" si="28"/>
        <v>8207.099999999982</v>
      </c>
      <c r="AH26" s="146">
        <f t="shared" si="20"/>
        <v>61858.830000000155</v>
      </c>
      <c r="AI26" s="139">
        <f t="shared" si="16"/>
        <v>29738.939999999944</v>
      </c>
      <c r="AJ26" s="147">
        <f>('ГПП-ТЭЦфид.связи'!AH26)</f>
        <v>480.0000000000239</v>
      </c>
      <c r="AK26" s="147">
        <f>('ГПП-ТЭЦфид.связи'!AI26)</f>
        <v>0</v>
      </c>
      <c r="AL26" s="132">
        <f>'Стор итог'!AH24</f>
        <v>4648.523999999998</v>
      </c>
      <c r="AM26" s="135">
        <f t="shared" si="17"/>
        <v>57210.30600000016</v>
      </c>
      <c r="AN26" s="135">
        <f t="shared" si="18"/>
        <v>57690.30600000018</v>
      </c>
      <c r="AO26" s="135">
        <f t="shared" si="19"/>
        <v>62338.83000000018</v>
      </c>
      <c r="AP26" s="132"/>
      <c r="AQ26" s="132"/>
    </row>
    <row r="27" spans="1:43" ht="15" customHeight="1" thickBot="1">
      <c r="A27" s="1">
        <v>18</v>
      </c>
      <c r="B27" s="120">
        <v>13.48555</v>
      </c>
      <c r="C27" s="1">
        <f t="shared" si="21"/>
        <v>7790.309999999993</v>
      </c>
      <c r="D27" s="120">
        <v>11.68335</v>
      </c>
      <c r="E27" s="1">
        <f>33000*(D27-D26)</f>
        <v>3181.8600000000056</v>
      </c>
      <c r="F27" s="120">
        <v>74.42918</v>
      </c>
      <c r="G27" s="1">
        <f t="shared" si="23"/>
        <v>7995.900000000006</v>
      </c>
      <c r="H27" s="120">
        <v>13.21405</v>
      </c>
      <c r="I27" s="1">
        <f t="shared" si="24"/>
        <v>5285.610000000027</v>
      </c>
      <c r="J27" s="120">
        <v>9.5232</v>
      </c>
      <c r="K27" s="1">
        <f t="shared" si="4"/>
        <v>7769.849999999947</v>
      </c>
      <c r="L27" s="33"/>
      <c r="M27" s="1">
        <f t="shared" si="5"/>
        <v>0</v>
      </c>
      <c r="N27" s="33">
        <v>8.01815</v>
      </c>
      <c r="O27" s="1">
        <f t="shared" si="6"/>
        <v>3784.1100000000088</v>
      </c>
      <c r="P27" s="33"/>
      <c r="Q27" s="1">
        <f t="shared" si="7"/>
        <v>0</v>
      </c>
      <c r="R27" s="120">
        <v>4.15498</v>
      </c>
      <c r="S27" s="1">
        <f t="shared" si="8"/>
        <v>3097.0499999999925</v>
      </c>
      <c r="T27" s="120"/>
      <c r="U27" s="1">
        <f t="shared" si="9"/>
        <v>0</v>
      </c>
      <c r="V27" s="120">
        <v>3.29673</v>
      </c>
      <c r="W27" s="1">
        <f t="shared" si="10"/>
        <v>3641.5499999999984</v>
      </c>
      <c r="X27" s="33"/>
      <c r="Y27" s="1">
        <f t="shared" si="11"/>
        <v>0</v>
      </c>
      <c r="Z27" s="120">
        <v>12.07255</v>
      </c>
      <c r="AA27" s="1">
        <f t="shared" si="25"/>
        <v>19927.70999999996</v>
      </c>
      <c r="AB27" s="120">
        <v>11.47145</v>
      </c>
      <c r="AC27" s="1">
        <f t="shared" si="26"/>
        <v>6801.300000000035</v>
      </c>
      <c r="AD27" s="120">
        <v>12.85778</v>
      </c>
      <c r="AE27" s="1">
        <f t="shared" si="27"/>
        <v>17402.550000000007</v>
      </c>
      <c r="AF27" s="120">
        <v>11.23645</v>
      </c>
      <c r="AG27" s="4">
        <f t="shared" si="28"/>
        <v>8409.060000000016</v>
      </c>
      <c r="AH27" s="146">
        <f t="shared" si="20"/>
        <v>63983.36999999991</v>
      </c>
      <c r="AI27" s="139">
        <f t="shared" si="16"/>
        <v>31103.490000000093</v>
      </c>
      <c r="AJ27" s="147">
        <f>('ГПП-ТЭЦфид.связи'!AH27)</f>
        <v>6143.999999999988</v>
      </c>
      <c r="AK27" s="147">
        <f>('ГПП-ТЭЦфид.связи'!AI27)</f>
        <v>0</v>
      </c>
      <c r="AL27" s="132">
        <f>'Стор итог'!AH25</f>
        <v>4320.372</v>
      </c>
      <c r="AM27" s="135">
        <f t="shared" si="17"/>
        <v>59662.997999999905</v>
      </c>
      <c r="AN27" s="135">
        <f t="shared" si="18"/>
        <v>65806.99799999989</v>
      </c>
      <c r="AO27" s="135">
        <f t="shared" si="19"/>
        <v>70127.3699999999</v>
      </c>
      <c r="AP27" s="132"/>
      <c r="AQ27" s="132"/>
    </row>
    <row r="28" spans="1:43" ht="15" customHeight="1" thickBot="1">
      <c r="A28" s="1">
        <v>19</v>
      </c>
      <c r="B28" s="120">
        <v>13.73158</v>
      </c>
      <c r="C28" s="1">
        <f t="shared" si="21"/>
        <v>8118.989999999977</v>
      </c>
      <c r="D28" s="120">
        <v>11.78695</v>
      </c>
      <c r="E28" s="1">
        <f t="shared" si="22"/>
        <v>3418.799999999946</v>
      </c>
      <c r="F28" s="120">
        <v>74.70085</v>
      </c>
      <c r="G28" s="1">
        <f t="shared" si="23"/>
        <v>8965.11000000001</v>
      </c>
      <c r="H28" s="120">
        <v>13.38465</v>
      </c>
      <c r="I28" s="1">
        <f t="shared" si="24"/>
        <v>5629.80000000001</v>
      </c>
      <c r="J28" s="120">
        <v>9.76013</v>
      </c>
      <c r="K28" s="1">
        <f t="shared" si="4"/>
        <v>7818.690000000032</v>
      </c>
      <c r="L28" s="33"/>
      <c r="M28" s="1">
        <f t="shared" si="5"/>
        <v>0</v>
      </c>
      <c r="N28" s="33">
        <v>8.13653</v>
      </c>
      <c r="O28" s="1">
        <f t="shared" si="6"/>
        <v>3906.540000000005</v>
      </c>
      <c r="P28" s="33"/>
      <c r="Q28" s="1">
        <f t="shared" si="7"/>
        <v>0</v>
      </c>
      <c r="R28" s="120">
        <v>4.23213</v>
      </c>
      <c r="S28" s="1">
        <f t="shared" si="8"/>
        <v>2545.949999999987</v>
      </c>
      <c r="T28" s="120"/>
      <c r="U28" s="1">
        <f t="shared" si="9"/>
        <v>0</v>
      </c>
      <c r="V28" s="120">
        <v>3.40283</v>
      </c>
      <c r="W28" s="1">
        <f t="shared" si="10"/>
        <v>3501.299999999988</v>
      </c>
      <c r="X28" s="33"/>
      <c r="Y28" s="1">
        <f t="shared" si="11"/>
        <v>0</v>
      </c>
      <c r="Z28" s="120">
        <v>12.6908</v>
      </c>
      <c r="AA28" s="1">
        <f t="shared" si="25"/>
        <v>20402.249999999993</v>
      </c>
      <c r="AB28" s="120">
        <v>11.68648</v>
      </c>
      <c r="AC28" s="1">
        <f t="shared" si="26"/>
        <v>7095.989999999958</v>
      </c>
      <c r="AD28" s="120">
        <v>13.38553</v>
      </c>
      <c r="AE28" s="1">
        <f t="shared" si="27"/>
        <v>17415.749999999975</v>
      </c>
      <c r="AF28" s="120">
        <v>11.49055</v>
      </c>
      <c r="AG28" s="4">
        <f t="shared" si="28"/>
        <v>8385.300000000036</v>
      </c>
      <c r="AH28" s="146">
        <f t="shared" si="20"/>
        <v>65266.739999999976</v>
      </c>
      <c r="AI28" s="139">
        <f t="shared" si="16"/>
        <v>31937.72999999994</v>
      </c>
      <c r="AJ28" s="147">
        <f>('ГПП-ТЭЦфид.связи'!AH28)</f>
        <v>2592.000000000013</v>
      </c>
      <c r="AK28" s="147">
        <f>('ГПП-ТЭЦфид.связи'!AI28)</f>
        <v>0</v>
      </c>
      <c r="AL28" s="132">
        <f>'Стор итог'!AH26</f>
        <v>4345.451999999969</v>
      </c>
      <c r="AM28" s="135">
        <f t="shared" si="17"/>
        <v>60921.28800000001</v>
      </c>
      <c r="AN28" s="135">
        <f t="shared" si="18"/>
        <v>63513.28800000002</v>
      </c>
      <c r="AO28" s="135">
        <f t="shared" si="19"/>
        <v>67858.73999999999</v>
      </c>
      <c r="AP28" s="132"/>
      <c r="AQ28" s="132"/>
    </row>
    <row r="29" spans="1:43" ht="15" customHeight="1" thickBot="1">
      <c r="A29" s="1">
        <v>20</v>
      </c>
      <c r="B29" s="120">
        <v>14.01515</v>
      </c>
      <c r="C29" s="1">
        <f t="shared" si="21"/>
        <v>9357.810000000032</v>
      </c>
      <c r="D29" s="120">
        <v>11.94665</v>
      </c>
      <c r="E29" s="1">
        <f t="shared" si="22"/>
        <v>5270.100000000028</v>
      </c>
      <c r="F29" s="120">
        <v>74.9961</v>
      </c>
      <c r="G29" s="1">
        <f t="shared" si="23"/>
        <v>9743.249999999862</v>
      </c>
      <c r="H29" s="120">
        <v>13.6046</v>
      </c>
      <c r="I29" s="1">
        <f t="shared" si="24"/>
        <v>7258.349999999967</v>
      </c>
      <c r="J29" s="120">
        <v>9.99058</v>
      </c>
      <c r="K29" s="1">
        <f t="shared" si="4"/>
        <v>7604.849999999979</v>
      </c>
      <c r="L29" s="33"/>
      <c r="M29" s="1">
        <f t="shared" si="5"/>
        <v>0</v>
      </c>
      <c r="N29" s="33">
        <v>8.2506</v>
      </c>
      <c r="O29" s="1">
        <f t="shared" si="6"/>
        <v>3764.3099999999963</v>
      </c>
      <c r="P29" s="33"/>
      <c r="Q29" s="1">
        <f t="shared" si="7"/>
        <v>0</v>
      </c>
      <c r="R29" s="120">
        <v>4.31538</v>
      </c>
      <c r="S29" s="1">
        <f t="shared" si="8"/>
        <v>2747.2500000000164</v>
      </c>
      <c r="T29" s="120"/>
      <c r="U29" s="1">
        <f t="shared" si="9"/>
        <v>0</v>
      </c>
      <c r="V29" s="120">
        <v>3.51768</v>
      </c>
      <c r="W29" s="1">
        <f t="shared" si="10"/>
        <v>3790.050000000004</v>
      </c>
      <c r="X29" s="33"/>
      <c r="Y29" s="1">
        <f t="shared" si="11"/>
        <v>0</v>
      </c>
      <c r="Z29" s="120">
        <v>13.28805</v>
      </c>
      <c r="AA29" s="1">
        <f t="shared" si="25"/>
        <v>19709.250000000025</v>
      </c>
      <c r="AB29" s="120">
        <v>11.89255</v>
      </c>
      <c r="AC29" s="1">
        <f t="shared" si="26"/>
        <v>6800.310000000014</v>
      </c>
      <c r="AD29" s="120">
        <v>13.90848</v>
      </c>
      <c r="AE29" s="1">
        <f t="shared" si="27"/>
        <v>17257.350000000053</v>
      </c>
      <c r="AF29" s="120">
        <v>11.74138</v>
      </c>
      <c r="AG29" s="4">
        <f t="shared" si="28"/>
        <v>8277.38999999996</v>
      </c>
      <c r="AH29" s="146">
        <f t="shared" si="20"/>
        <v>66419.75999999997</v>
      </c>
      <c r="AI29" s="139">
        <f t="shared" si="16"/>
        <v>35160.509999999966</v>
      </c>
      <c r="AJ29" s="147">
        <f>('ГПП-ТЭЦфид.связи'!AH29)</f>
        <v>5663.999999999982</v>
      </c>
      <c r="AK29" s="147">
        <f>('ГПП-ТЭЦфид.связи'!AI29)</f>
        <v>0</v>
      </c>
      <c r="AL29" s="132">
        <f>'Стор итог'!AH27</f>
        <v>3997.2840000000087</v>
      </c>
      <c r="AM29" s="135">
        <f t="shared" si="17"/>
        <v>62422.47599999996</v>
      </c>
      <c r="AN29" s="135">
        <f t="shared" si="18"/>
        <v>68086.47599999994</v>
      </c>
      <c r="AO29" s="135">
        <f t="shared" si="19"/>
        <v>72083.75999999995</v>
      </c>
      <c r="AP29" s="132"/>
      <c r="AQ29" s="132"/>
    </row>
    <row r="30" spans="1:43" ht="15" customHeight="1" thickBot="1">
      <c r="A30" s="1">
        <v>21</v>
      </c>
      <c r="B30" s="120">
        <v>14.27868</v>
      </c>
      <c r="C30" s="1">
        <f t="shared" si="21"/>
        <v>8696.48999999998</v>
      </c>
      <c r="D30" s="120">
        <v>12.12</v>
      </c>
      <c r="E30" s="1">
        <f t="shared" si="22"/>
        <v>5720.549999999975</v>
      </c>
      <c r="F30" s="120">
        <v>75.30268</v>
      </c>
      <c r="G30" s="1">
        <f t="shared" si="23"/>
        <v>10117.139999999892</v>
      </c>
      <c r="H30" s="120">
        <v>13.85675</v>
      </c>
      <c r="I30" s="1">
        <f t="shared" si="24"/>
        <v>8320.95000000001</v>
      </c>
      <c r="J30" s="120">
        <v>10.21735</v>
      </c>
      <c r="K30" s="1">
        <f t="shared" si="4"/>
        <v>7483.410000000004</v>
      </c>
      <c r="L30" s="33"/>
      <c r="M30" s="1">
        <f t="shared" si="5"/>
        <v>0</v>
      </c>
      <c r="N30" s="33">
        <v>8.36378</v>
      </c>
      <c r="O30" s="1">
        <f t="shared" si="6"/>
        <v>3734.9399999999946</v>
      </c>
      <c r="P30" s="33"/>
      <c r="Q30" s="1">
        <f t="shared" si="7"/>
        <v>0</v>
      </c>
      <c r="R30" s="120">
        <v>4.40138</v>
      </c>
      <c r="S30" s="1">
        <f t="shared" si="8"/>
        <v>2837.9999999999804</v>
      </c>
      <c r="T30" s="120"/>
      <c r="U30" s="1">
        <f t="shared" si="9"/>
        <v>0</v>
      </c>
      <c r="V30" s="120">
        <v>3.63163</v>
      </c>
      <c r="W30" s="1">
        <f t="shared" si="10"/>
        <v>3760.35</v>
      </c>
      <c r="X30" s="33"/>
      <c r="Y30" s="1">
        <f t="shared" si="11"/>
        <v>0</v>
      </c>
      <c r="Z30" s="120">
        <v>13.84398</v>
      </c>
      <c r="AA30" s="1">
        <f t="shared" si="25"/>
        <v>18345.690000000002</v>
      </c>
      <c r="AB30" s="120">
        <v>12.07553</v>
      </c>
      <c r="AC30" s="1">
        <f t="shared" si="26"/>
        <v>6038.340000000019</v>
      </c>
      <c r="AD30" s="120">
        <v>14.43175</v>
      </c>
      <c r="AE30" s="1">
        <f t="shared" si="27"/>
        <v>17267.909999999945</v>
      </c>
      <c r="AF30" s="120">
        <v>11.99268</v>
      </c>
      <c r="AG30" s="4">
        <f t="shared" si="28"/>
        <v>8292.900000000018</v>
      </c>
      <c r="AH30" s="146">
        <f t="shared" si="20"/>
        <v>64748.63999999981</v>
      </c>
      <c r="AI30" s="139">
        <f t="shared" si="16"/>
        <v>35868.03000000001</v>
      </c>
      <c r="AJ30" s="147">
        <f>('ГПП-ТЭЦфид.связи'!AH30)</f>
        <v>7296.000000000015</v>
      </c>
      <c r="AK30" s="147">
        <f>('ГПП-ТЭЦфид.связи'!AI30)</f>
        <v>0</v>
      </c>
      <c r="AL30" s="132">
        <f>'Стор итог'!AH28</f>
        <v>4051.139999999988</v>
      </c>
      <c r="AM30" s="135">
        <f t="shared" si="17"/>
        <v>60697.499999999825</v>
      </c>
      <c r="AN30" s="135">
        <f t="shared" si="18"/>
        <v>67993.49999999984</v>
      </c>
      <c r="AO30" s="135">
        <f t="shared" si="19"/>
        <v>72044.63999999982</v>
      </c>
      <c r="AP30" s="132"/>
      <c r="AQ30" s="132"/>
    </row>
    <row r="31" spans="1:43" ht="15" customHeight="1" thickBot="1">
      <c r="A31" s="1">
        <v>22</v>
      </c>
      <c r="B31" s="120">
        <v>14.56023</v>
      </c>
      <c r="C31" s="1">
        <f t="shared" si="21"/>
        <v>9291.150000000036</v>
      </c>
      <c r="D31" s="120">
        <v>12.3004</v>
      </c>
      <c r="E31" s="1">
        <f t="shared" si="22"/>
        <v>5953.200000000019</v>
      </c>
      <c r="F31" s="120">
        <v>75.63015</v>
      </c>
      <c r="G31" s="1">
        <f t="shared" si="23"/>
        <v>10806.510000000173</v>
      </c>
      <c r="H31" s="120">
        <v>14.12465</v>
      </c>
      <c r="I31" s="1">
        <f t="shared" si="24"/>
        <v>8840.70000000003</v>
      </c>
      <c r="J31" s="120">
        <v>10.45283</v>
      </c>
      <c r="K31" s="1">
        <f t="shared" si="4"/>
        <v>7770.8400000000265</v>
      </c>
      <c r="L31" s="33"/>
      <c r="M31" s="1">
        <f t="shared" si="5"/>
        <v>0</v>
      </c>
      <c r="N31" s="33">
        <v>8.47645</v>
      </c>
      <c r="O31" s="1">
        <f t="shared" si="6"/>
        <v>3718.109999999987</v>
      </c>
      <c r="P31" s="33"/>
      <c r="Q31" s="1">
        <f t="shared" si="7"/>
        <v>0</v>
      </c>
      <c r="R31" s="120">
        <v>4.49108</v>
      </c>
      <c r="S31" s="1">
        <f t="shared" si="8"/>
        <v>2960.1000000000186</v>
      </c>
      <c r="T31" s="120"/>
      <c r="U31" s="1">
        <f t="shared" si="9"/>
        <v>0</v>
      </c>
      <c r="V31" s="120">
        <v>3.74878</v>
      </c>
      <c r="W31" s="1">
        <f t="shared" si="10"/>
        <v>3865.950000000003</v>
      </c>
      <c r="X31" s="33"/>
      <c r="Y31" s="1">
        <f t="shared" si="11"/>
        <v>0</v>
      </c>
      <c r="Z31" s="120">
        <v>14.4434</v>
      </c>
      <c r="AA31" s="1">
        <f t="shared" si="25"/>
        <v>19780.860000000008</v>
      </c>
      <c r="AB31" s="120">
        <v>12.28598</v>
      </c>
      <c r="AC31" s="1">
        <f t="shared" si="26"/>
        <v>6944.849999999993</v>
      </c>
      <c r="AD31" s="120">
        <v>14.96605</v>
      </c>
      <c r="AE31" s="1">
        <f t="shared" si="27"/>
        <v>17631.9</v>
      </c>
      <c r="AF31" s="120">
        <v>12.25358</v>
      </c>
      <c r="AG31" s="4">
        <f t="shared" si="28"/>
        <v>8609.699999999983</v>
      </c>
      <c r="AH31" s="146">
        <f t="shared" si="20"/>
        <v>68241.36000000026</v>
      </c>
      <c r="AI31" s="139">
        <f t="shared" si="16"/>
        <v>37932.51000000002</v>
      </c>
      <c r="AJ31" s="147">
        <f>('ГПП-ТЭЦфид.связи'!AH31)</f>
        <v>479.99999999998977</v>
      </c>
      <c r="AK31" s="147">
        <f>('ГПП-ТЭЦфид.связи'!AI31)</f>
        <v>0</v>
      </c>
      <c r="AL31" s="132">
        <f>'Стор итог'!AH29</f>
        <v>4335.180000000012</v>
      </c>
      <c r="AM31" s="135">
        <f t="shared" si="17"/>
        <v>63906.18000000025</v>
      </c>
      <c r="AN31" s="135">
        <f t="shared" si="18"/>
        <v>64386.18000000024</v>
      </c>
      <c r="AO31" s="135">
        <f t="shared" si="19"/>
        <v>68721.36000000025</v>
      </c>
      <c r="AP31" s="132"/>
      <c r="AQ31" s="132"/>
    </row>
    <row r="32" spans="1:43" ht="15" customHeight="1" thickBot="1">
      <c r="A32" s="1">
        <v>23</v>
      </c>
      <c r="B32" s="120">
        <v>14.82635</v>
      </c>
      <c r="C32" s="1">
        <f t="shared" si="21"/>
        <v>8781.959999999968</v>
      </c>
      <c r="D32" s="120">
        <v>12.45345</v>
      </c>
      <c r="E32" s="1">
        <f t="shared" si="22"/>
        <v>5050.6500000000115</v>
      </c>
      <c r="F32" s="120">
        <v>75.9479</v>
      </c>
      <c r="G32" s="1">
        <f t="shared" si="23"/>
        <v>10485.750000000124</v>
      </c>
      <c r="H32" s="120">
        <v>14.35325</v>
      </c>
      <c r="I32" s="1">
        <f t="shared" si="24"/>
        <v>7543.799999999946</v>
      </c>
      <c r="J32" s="120">
        <v>10.69893</v>
      </c>
      <c r="K32" s="1">
        <f t="shared" si="4"/>
        <v>8121.300000000007</v>
      </c>
      <c r="L32" s="33"/>
      <c r="M32" s="1">
        <f t="shared" si="5"/>
        <v>0</v>
      </c>
      <c r="N32" s="33">
        <v>8.59823</v>
      </c>
      <c r="O32" s="1">
        <f t="shared" si="6"/>
        <v>4018.739999999978</v>
      </c>
      <c r="P32" s="33"/>
      <c r="Q32" s="1">
        <f t="shared" si="7"/>
        <v>0</v>
      </c>
      <c r="R32" s="120">
        <v>4.57938</v>
      </c>
      <c r="S32" s="1">
        <f t="shared" si="8"/>
        <v>2913.8999999999796</v>
      </c>
      <c r="T32" s="120"/>
      <c r="U32" s="1">
        <f t="shared" si="9"/>
        <v>0</v>
      </c>
      <c r="V32" s="120">
        <v>3.86948</v>
      </c>
      <c r="W32" s="1">
        <f t="shared" si="10"/>
        <v>3983.0999999999935</v>
      </c>
      <c r="X32" s="33"/>
      <c r="Y32" s="1">
        <f t="shared" si="11"/>
        <v>0</v>
      </c>
      <c r="Z32" s="120">
        <v>15.0525</v>
      </c>
      <c r="AA32" s="1">
        <f t="shared" si="25"/>
        <v>20100.299999999992</v>
      </c>
      <c r="AB32" s="120">
        <v>12.50385</v>
      </c>
      <c r="AC32" s="1">
        <f t="shared" si="26"/>
        <v>7189.7099999999855</v>
      </c>
      <c r="AD32" s="120">
        <v>15.50428</v>
      </c>
      <c r="AE32" s="1">
        <f t="shared" si="27"/>
        <v>17761.590000000015</v>
      </c>
      <c r="AF32" s="120">
        <v>12.5201</v>
      </c>
      <c r="AG32" s="4">
        <f t="shared" si="28"/>
        <v>8795.159999999996</v>
      </c>
      <c r="AH32" s="146">
        <f t="shared" si="20"/>
        <v>68164.80000000009</v>
      </c>
      <c r="AI32" s="147">
        <f t="shared" si="16"/>
        <v>36581.159999999916</v>
      </c>
      <c r="AJ32" s="147">
        <f>('ГПП-ТЭЦфид.связи'!AH32)</f>
        <v>3263.9999999999986</v>
      </c>
      <c r="AK32" s="147">
        <f>('ГПП-ТЭЦфид.связи'!AI32)</f>
        <v>0</v>
      </c>
      <c r="AL32" s="132">
        <f>'Стор итог'!AH30</f>
        <v>4468.679999999991</v>
      </c>
      <c r="AM32" s="132">
        <f t="shared" si="17"/>
        <v>63696.1200000001</v>
      </c>
      <c r="AN32" s="132">
        <f t="shared" si="18"/>
        <v>66960.1200000001</v>
      </c>
      <c r="AO32" s="132">
        <f t="shared" si="19"/>
        <v>71428.80000000009</v>
      </c>
      <c r="AP32" s="132"/>
      <c r="AQ32" s="132"/>
    </row>
    <row r="33" spans="1:43" ht="15" customHeight="1" thickBot="1">
      <c r="A33" s="1">
        <v>24</v>
      </c>
      <c r="B33" s="120">
        <v>15.07665</v>
      </c>
      <c r="C33" s="1">
        <f t="shared" si="21"/>
        <v>8259.900000000036</v>
      </c>
      <c r="D33" s="120">
        <v>12.58568</v>
      </c>
      <c r="E33" s="1">
        <f t="shared" si="22"/>
        <v>4363.589999999995</v>
      </c>
      <c r="F33" s="120">
        <v>76.2446</v>
      </c>
      <c r="G33" s="1">
        <f t="shared" si="23"/>
        <v>9791.100000000042</v>
      </c>
      <c r="H33" s="120">
        <v>14.5753</v>
      </c>
      <c r="I33" s="1">
        <f t="shared" si="24"/>
        <v>7327.65000000004</v>
      </c>
      <c r="J33" s="120">
        <v>10.9177</v>
      </c>
      <c r="K33" s="1">
        <f t="shared" si="4"/>
        <v>7219.409999999975</v>
      </c>
      <c r="L33" s="33"/>
      <c r="M33" s="1">
        <f t="shared" si="5"/>
        <v>0</v>
      </c>
      <c r="N33" s="33">
        <v>8.7122</v>
      </c>
      <c r="O33" s="1">
        <f t="shared" si="6"/>
        <v>3761.0100000000043</v>
      </c>
      <c r="P33" s="33"/>
      <c r="Q33" s="1">
        <f t="shared" si="7"/>
        <v>0</v>
      </c>
      <c r="R33" s="120">
        <v>4.66243</v>
      </c>
      <c r="S33" s="1">
        <f t="shared" si="8"/>
        <v>2740.6500000000024</v>
      </c>
      <c r="T33" s="120"/>
      <c r="U33" s="1">
        <f t="shared" si="9"/>
        <v>0</v>
      </c>
      <c r="V33" s="120">
        <v>3.98023</v>
      </c>
      <c r="W33" s="1">
        <f t="shared" si="10"/>
        <v>3654.7500000000114</v>
      </c>
      <c r="X33" s="33"/>
      <c r="Y33" s="1">
        <f t="shared" si="11"/>
        <v>0</v>
      </c>
      <c r="Z33" s="120">
        <v>15.6208</v>
      </c>
      <c r="AA33" s="1">
        <f t="shared" si="25"/>
        <v>18753.899999999965</v>
      </c>
      <c r="AB33" s="120">
        <v>12.69988</v>
      </c>
      <c r="AC33" s="1">
        <f t="shared" si="26"/>
        <v>6468.9900000000125</v>
      </c>
      <c r="AD33" s="120">
        <v>16.04183</v>
      </c>
      <c r="AE33" s="1">
        <f t="shared" si="27"/>
        <v>17739.15000000004</v>
      </c>
      <c r="AF33" s="120">
        <v>12.78815</v>
      </c>
      <c r="AG33" s="4">
        <f t="shared" si="28"/>
        <v>8845.650000000018</v>
      </c>
      <c r="AH33" s="146">
        <f t="shared" si="20"/>
        <v>64504.11000000006</v>
      </c>
      <c r="AI33" s="147">
        <f t="shared" si="16"/>
        <v>34421.64000000008</v>
      </c>
      <c r="AJ33" s="147">
        <f>('ГПП-ТЭЦфид.связи'!AH33)</f>
        <v>4127.999999999997</v>
      </c>
      <c r="AK33" s="147">
        <f>('ГПП-ТЭЦфид.связи'!AI33)</f>
        <v>0</v>
      </c>
      <c r="AL33" s="132">
        <f>'Стор итог'!AH31</f>
        <v>3985.535999999997</v>
      </c>
      <c r="AM33" s="132">
        <f t="shared" si="17"/>
        <v>60518.57400000006</v>
      </c>
      <c r="AN33" s="147">
        <f>AJ33+AM33</f>
        <v>64646.57400000006</v>
      </c>
      <c r="AO33" s="132">
        <f t="shared" si="19"/>
        <v>68632.11000000006</v>
      </c>
      <c r="AP33" s="132"/>
      <c r="AQ33" s="132"/>
    </row>
    <row r="34" spans="1:43" ht="15" customHeight="1" thickBot="1">
      <c r="A34" s="1">
        <v>1</v>
      </c>
      <c r="B34" s="120">
        <v>15.28613</v>
      </c>
      <c r="C34" s="1">
        <f t="shared" si="21"/>
        <v>6912.839999999975</v>
      </c>
      <c r="D34" s="120">
        <v>12.7649</v>
      </c>
      <c r="E34" s="1">
        <f t="shared" si="22"/>
        <v>5914.2600000000275</v>
      </c>
      <c r="F34" s="120">
        <v>76.4496</v>
      </c>
      <c r="G34" s="1">
        <f t="shared" si="23"/>
        <v>6764.999999999944</v>
      </c>
      <c r="H34" s="120">
        <v>14.71805</v>
      </c>
      <c r="I34" s="1">
        <f t="shared" si="24"/>
        <v>4710.749999999983</v>
      </c>
      <c r="J34" s="120">
        <v>11.11125</v>
      </c>
      <c r="K34" s="1">
        <f t="shared" si="4"/>
        <v>6387.150000000003</v>
      </c>
      <c r="L34" s="33"/>
      <c r="M34" s="1">
        <f t="shared" si="5"/>
        <v>0</v>
      </c>
      <c r="N34" s="33">
        <v>8.82508</v>
      </c>
      <c r="O34" s="1">
        <f t="shared" si="6"/>
        <v>3725.0400000000177</v>
      </c>
      <c r="P34" s="33"/>
      <c r="Q34" s="1">
        <f t="shared" si="7"/>
        <v>0</v>
      </c>
      <c r="R34" s="120">
        <v>4.74073</v>
      </c>
      <c r="S34" s="1">
        <f t="shared" si="8"/>
        <v>2583.900000000016</v>
      </c>
      <c r="T34" s="120"/>
      <c r="U34" s="1">
        <f t="shared" si="9"/>
        <v>0</v>
      </c>
      <c r="V34" s="120">
        <v>4.09243</v>
      </c>
      <c r="W34" s="1">
        <f t="shared" si="10"/>
        <v>3702.6000000000026</v>
      </c>
      <c r="X34" s="33"/>
      <c r="Y34" s="1">
        <f t="shared" si="11"/>
        <v>0</v>
      </c>
      <c r="Z34" s="120">
        <v>16.23755</v>
      </c>
      <c r="AA34" s="1">
        <f t="shared" si="25"/>
        <v>20352.74999999999</v>
      </c>
      <c r="AB34" s="120">
        <v>12.92855</v>
      </c>
      <c r="AC34" s="1">
        <f t="shared" si="26"/>
        <v>7546.109999999976</v>
      </c>
      <c r="AD34" s="120">
        <v>16.58478</v>
      </c>
      <c r="AE34" s="1">
        <f t="shared" si="27"/>
        <v>17917.349999999922</v>
      </c>
      <c r="AF34" s="120">
        <v>13.06403</v>
      </c>
      <c r="AG34" s="4">
        <f t="shared" si="28"/>
        <v>9104.040000000026</v>
      </c>
      <c r="AH34" s="146">
        <f t="shared" si="20"/>
        <v>60918.989999999845</v>
      </c>
      <c r="AI34" s="147">
        <f t="shared" si="16"/>
        <v>34702.80000000003</v>
      </c>
      <c r="AJ34" s="147">
        <f>('ГПП-ТЭЦфид.связи'!AH34)</f>
        <v>2784.0000000000086</v>
      </c>
      <c r="AK34" s="147">
        <f>('ГПП-ТЭЦфид.связи'!AI34)</f>
        <v>0</v>
      </c>
      <c r="AL34" s="132">
        <f>'Стор итог'!AH32</f>
        <v>3414.432000000011</v>
      </c>
      <c r="AM34" s="132">
        <f t="shared" si="17"/>
        <v>57504.55799999984</v>
      </c>
      <c r="AN34" s="132">
        <f t="shared" si="18"/>
        <v>60288.557999999844</v>
      </c>
      <c r="AO34" s="132">
        <f t="shared" si="19"/>
        <v>63702.98999999985</v>
      </c>
      <c r="AP34" s="132"/>
      <c r="AQ34" s="132"/>
    </row>
    <row r="35" spans="1:43" ht="15" customHeight="1" thickBot="1">
      <c r="A35" s="1">
        <v>2</v>
      </c>
      <c r="B35" s="120">
        <v>15.52765</v>
      </c>
      <c r="C35" s="1">
        <f t="shared" si="21"/>
        <v>7970.1599999999835</v>
      </c>
      <c r="D35" s="120">
        <v>12.7649</v>
      </c>
      <c r="E35" s="1">
        <f t="shared" si="22"/>
        <v>0</v>
      </c>
      <c r="F35" s="120">
        <v>76.74275</v>
      </c>
      <c r="G35" s="1">
        <f t="shared" si="23"/>
        <v>9673.949999999906</v>
      </c>
      <c r="H35" s="120">
        <v>14.94263</v>
      </c>
      <c r="I35" s="1">
        <f t="shared" si="24"/>
        <v>7411.139999999986</v>
      </c>
      <c r="J35" s="120">
        <v>11.29098</v>
      </c>
      <c r="K35" s="1">
        <f t="shared" si="4"/>
        <v>5931.0899999999765</v>
      </c>
      <c r="L35" s="33"/>
      <c r="M35" s="1">
        <f t="shared" si="5"/>
        <v>0</v>
      </c>
      <c r="N35" s="33">
        <v>8.93845</v>
      </c>
      <c r="O35" s="1">
        <f t="shared" si="6"/>
        <v>3741.209999999992</v>
      </c>
      <c r="P35" s="33"/>
      <c r="Q35" s="1">
        <f t="shared" si="7"/>
        <v>0</v>
      </c>
      <c r="R35" s="120">
        <v>4.81658</v>
      </c>
      <c r="S35" s="1">
        <f t="shared" si="8"/>
        <v>2503.0499999999993</v>
      </c>
      <c r="T35" s="120"/>
      <c r="U35" s="1">
        <f t="shared" si="9"/>
        <v>0</v>
      </c>
      <c r="V35" s="120">
        <v>4.20558</v>
      </c>
      <c r="W35" s="1">
        <f t="shared" si="10"/>
        <v>3733.9500000000025</v>
      </c>
      <c r="X35" s="33"/>
      <c r="Y35" s="1">
        <f t="shared" si="11"/>
        <v>0</v>
      </c>
      <c r="Z35" s="120">
        <v>16.84878</v>
      </c>
      <c r="AA35" s="1">
        <f t="shared" si="25"/>
        <v>20170.590000000087</v>
      </c>
      <c r="AB35" s="120">
        <v>13.15853</v>
      </c>
      <c r="AC35" s="1">
        <f t="shared" si="26"/>
        <v>7589.340000000039</v>
      </c>
      <c r="AD35" s="120">
        <v>17.124</v>
      </c>
      <c r="AE35" s="1">
        <f t="shared" si="27"/>
        <v>17794.26000000001</v>
      </c>
      <c r="AF35" s="120">
        <v>13.3398</v>
      </c>
      <c r="AG35" s="4">
        <f t="shared" si="28"/>
        <v>9100.409999999987</v>
      </c>
      <c r="AH35" s="146">
        <f t="shared" si="20"/>
        <v>64043.09999999996</v>
      </c>
      <c r="AI35" s="147">
        <f t="shared" si="16"/>
        <v>31576.050000000003</v>
      </c>
      <c r="AJ35" s="147">
        <f>('ГПП-ТЭЦфид.связи'!AH35)</f>
        <v>2591.9999999999786</v>
      </c>
      <c r="AK35" s="147">
        <f>('ГПП-ТЭЦфид.связи'!AI35)</f>
        <v>0</v>
      </c>
      <c r="AL35" s="132">
        <f>'Стор итог'!AH33</f>
        <v>3260.5320000000124</v>
      </c>
      <c r="AM35" s="132">
        <f t="shared" si="17"/>
        <v>60782.56799999995</v>
      </c>
      <c r="AN35" s="132">
        <v>63384.168</v>
      </c>
      <c r="AO35" s="132">
        <f t="shared" si="19"/>
        <v>66644.70000000001</v>
      </c>
      <c r="AP35" s="147"/>
      <c r="AQ35" s="147"/>
    </row>
    <row r="36" spans="1:43" ht="15" customHeight="1">
      <c r="A36" s="5" t="s">
        <v>29</v>
      </c>
      <c r="B36" s="125"/>
      <c r="C36" s="5">
        <f>SUM(C12:C35)</f>
        <v>203025.89999999997</v>
      </c>
      <c r="D36" s="5"/>
      <c r="E36" s="5">
        <f>SUM(E12:E35)</f>
        <v>110602.80000000005</v>
      </c>
      <c r="F36" s="5"/>
      <c r="G36" s="5">
        <f>SUM(G12:G35)</f>
        <v>228279.15000000014</v>
      </c>
      <c r="H36" s="5"/>
      <c r="I36" s="5">
        <f>SUM(I12:I35)</f>
        <v>180332.79000000004</v>
      </c>
      <c r="J36" s="125"/>
      <c r="K36" s="5">
        <f>SUM(K12:K35)</f>
        <v>174437.33999999997</v>
      </c>
      <c r="L36" s="5"/>
      <c r="M36" s="5">
        <f>SUM(M12:M35)</f>
        <v>0</v>
      </c>
      <c r="N36" s="125"/>
      <c r="O36" s="5">
        <f>SUM(O12:O35)</f>
        <v>96138.90000000001</v>
      </c>
      <c r="P36" s="5"/>
      <c r="Q36" s="5">
        <f>SUM(Q12:Q35)</f>
        <v>0</v>
      </c>
      <c r="R36" s="5"/>
      <c r="S36" s="5">
        <f>SUM(S12:S35)</f>
        <v>81061.20000000003</v>
      </c>
      <c r="T36" s="125"/>
      <c r="U36" s="5">
        <f>SUM(U12:U35)</f>
        <v>0</v>
      </c>
      <c r="V36" s="125"/>
      <c r="W36" s="5">
        <f>SUM(W12:W35)</f>
        <v>88407.00000000001</v>
      </c>
      <c r="X36" s="5"/>
      <c r="Y36" s="5">
        <f>SUM(Y12:Y35)</f>
        <v>0</v>
      </c>
      <c r="Z36" s="125"/>
      <c r="AA36" s="5">
        <f>SUM(AA12:AA35)</f>
        <v>450466.50000000006</v>
      </c>
      <c r="AB36" s="125"/>
      <c r="AC36" s="5">
        <f>SUM(AC12:AC35)</f>
        <v>158419.80000000005</v>
      </c>
      <c r="AD36" s="125"/>
      <c r="AE36" s="5">
        <f>SUM(AE12:AE35)</f>
        <v>403676.45999999996</v>
      </c>
      <c r="AF36" s="125"/>
      <c r="AG36" s="9">
        <f>SUM(AG12:AG35)</f>
        <v>199481.7</v>
      </c>
      <c r="AH36" s="146">
        <f t="shared" si="20"/>
        <v>1540946.5500000003</v>
      </c>
      <c r="AI36" s="147">
        <f t="shared" si="16"/>
        <v>833382.9900000002</v>
      </c>
      <c r="AJ36" s="147">
        <f>'ГПП-ТЭЦфид.связи'!AH36</f>
        <v>83615.99999999997</v>
      </c>
      <c r="AK36" s="147">
        <f>'ГПП-ТЭЦфид.связи'!AI36</f>
        <v>0</v>
      </c>
      <c r="AL36" s="132">
        <f>'Стор итог'!AH34</f>
        <v>94570.73999999998</v>
      </c>
      <c r="AM36" s="132">
        <f t="shared" si="17"/>
        <v>1446375.8100000003</v>
      </c>
      <c r="AN36" s="132">
        <f t="shared" si="18"/>
        <v>1529991.8100000003</v>
      </c>
      <c r="AO36" s="132">
        <f t="shared" si="19"/>
        <v>1624562.5500000003</v>
      </c>
      <c r="AP36" s="132"/>
      <c r="AQ36" s="132"/>
    </row>
    <row r="37" spans="1:43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26"/>
      <c r="U37" s="6"/>
      <c r="V37" s="126"/>
      <c r="W37" s="6"/>
      <c r="X37" s="6"/>
      <c r="Y37" s="6"/>
      <c r="Z37" s="126"/>
      <c r="AA37" s="6"/>
      <c r="AB37" s="126"/>
      <c r="AC37" s="6"/>
      <c r="AD37" s="126"/>
      <c r="AE37" s="6"/>
      <c r="AF37" s="126"/>
      <c r="AG37" s="10"/>
      <c r="AH37" s="146"/>
      <c r="AI37" s="132"/>
      <c r="AJ37" s="132"/>
      <c r="AK37" s="132"/>
      <c r="AL37" s="132"/>
      <c r="AM37" s="132"/>
      <c r="AN37" s="132"/>
      <c r="AO37" s="132"/>
      <c r="AP37" s="132"/>
      <c r="AQ37" s="132"/>
    </row>
    <row r="38" spans="32:43" ht="12.75">
      <c r="AF38" s="127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</row>
    <row r="39" spans="32:43" ht="12.75">
      <c r="AF39" s="127"/>
      <c r="AH39" s="132"/>
      <c r="AI39" s="132"/>
      <c r="AJ39" s="148" t="s">
        <v>72</v>
      </c>
      <c r="AK39" s="149">
        <f>(AN36/24)/AN19</f>
        <v>1.1050682837048411</v>
      </c>
      <c r="AL39" s="132"/>
      <c r="AM39" s="148" t="s">
        <v>73</v>
      </c>
      <c r="AN39" s="149">
        <f>(AN36/24)/AN29</f>
        <v>0.9363042779596945</v>
      </c>
      <c r="AO39" s="149" t="s">
        <v>78</v>
      </c>
      <c r="AP39" s="132"/>
      <c r="AQ39" s="132"/>
    </row>
    <row r="40" spans="34:43" ht="12.75">
      <c r="AH40" s="132"/>
      <c r="AI40" s="132"/>
      <c r="AJ40" s="150"/>
      <c r="AK40" s="132"/>
      <c r="AL40" s="132"/>
      <c r="AM40" s="150"/>
      <c r="AN40" s="132"/>
      <c r="AO40" s="132"/>
      <c r="AP40" s="132"/>
      <c r="AQ40" s="132"/>
    </row>
    <row r="41" spans="34:43" ht="12.75">
      <c r="AH41" s="132"/>
      <c r="AI41" s="132"/>
      <c r="AJ41" s="148" t="s">
        <v>72</v>
      </c>
      <c r="AK41" s="149">
        <f>(AO36/24)/AO19</f>
        <v>1.0867046771894961</v>
      </c>
      <c r="AL41" s="132"/>
      <c r="AM41" s="148" t="s">
        <v>73</v>
      </c>
      <c r="AN41" s="149">
        <f>(AO36/24)/AO29</f>
        <v>0.9390479388145132</v>
      </c>
      <c r="AO41" s="149" t="s">
        <v>79</v>
      </c>
      <c r="AP41" s="132"/>
      <c r="AQ41" s="132"/>
    </row>
    <row r="42" spans="34:43" ht="12.75"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</row>
    <row r="43" spans="34:43" ht="12.75"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</row>
    <row r="44" spans="34:43" ht="12.75"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</row>
    <row r="45" spans="34:43" ht="12.75"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</row>
    <row r="46" spans="34:43" ht="12.75"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</row>
    <row r="47" spans="34:43" ht="12.75"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</row>
    <row r="48" spans="34:43" ht="12.75"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5" r:id="rId1"/>
  <colBreaks count="1" manualBreakCount="1">
    <brk id="47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B50"/>
  <sheetViews>
    <sheetView zoomScaleSheetLayoutView="50" zoomScalePageLayoutView="0" workbookViewId="0" topLeftCell="A1">
      <selection activeCell="AV27" sqref="AV27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0.00390625" style="0" customWidth="1"/>
    <col min="4" max="4" width="10.375" style="0" customWidth="1"/>
    <col min="5" max="5" width="10.125" style="0" customWidth="1"/>
    <col min="6" max="6" width="10.875" style="0" customWidth="1"/>
    <col min="7" max="7" width="10.125" style="0" customWidth="1"/>
    <col min="8" max="8" width="10.75390625" style="0" customWidth="1"/>
    <col min="9" max="9" width="11.125" style="0" customWidth="1"/>
    <col min="10" max="10" width="10.75390625" style="0" customWidth="1"/>
    <col min="11" max="11" width="10.37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10.87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9.7539062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10.125" style="0" customWidth="1"/>
    <col min="32" max="32" width="10.75390625" style="0" customWidth="1"/>
    <col min="33" max="33" width="11.00390625" style="0" customWidth="1"/>
    <col min="34" max="34" width="10.75390625" style="0" customWidth="1"/>
    <col min="35" max="35" width="9.625" style="0" customWidth="1"/>
    <col min="36" max="36" width="10.75390625" style="0" customWidth="1"/>
    <col min="37" max="37" width="9.25390625" style="0" customWidth="1"/>
    <col min="38" max="38" width="9.75390625" style="0" customWidth="1"/>
    <col min="39" max="39" width="10.00390625" style="0" customWidth="1"/>
    <col min="40" max="40" width="8.75390625" style="0" customWidth="1"/>
    <col min="41" max="41" width="10.875" style="0" customWidth="1"/>
    <col min="42" max="42" width="9.625" style="0" customWidth="1"/>
    <col min="43" max="45" width="8.75390625" style="0" customWidth="1"/>
    <col min="46" max="46" width="9.75390625" style="0" customWidth="1"/>
    <col min="47" max="47" width="10.75390625" style="0" customWidth="1"/>
    <col min="49" max="49" width="8.625" style="0" customWidth="1"/>
    <col min="50" max="50" width="10.75390625" style="0" customWidth="1"/>
  </cols>
  <sheetData>
    <row r="1" spans="2:48" ht="12.75">
      <c r="B1" s="18" t="s">
        <v>0</v>
      </c>
      <c r="AU1" s="2"/>
      <c r="AV1" s="2"/>
    </row>
    <row r="2" spans="2:54" ht="12.75">
      <c r="B2" s="18" t="s">
        <v>76</v>
      </c>
      <c r="C2" s="31">
        <f>'Сч-ТЭЦ'!C2</f>
        <v>43271</v>
      </c>
      <c r="AL2" s="21"/>
      <c r="AM2" s="21"/>
      <c r="AN2" s="21"/>
      <c r="AO2" s="21"/>
      <c r="AP2" s="21"/>
      <c r="AQ2" s="21"/>
      <c r="AR2" s="21"/>
      <c r="AS2" s="21"/>
      <c r="AT2" s="2"/>
      <c r="AU2" s="2"/>
      <c r="AV2" s="2"/>
      <c r="AW2" s="2"/>
      <c r="AX2" s="2"/>
      <c r="AY2" s="2"/>
      <c r="AZ2" s="2"/>
      <c r="BA2" s="2"/>
      <c r="BB2" s="2"/>
    </row>
    <row r="3" spans="39:54" ht="13.5" thickBot="1">
      <c r="AM3" s="42"/>
      <c r="AN3" s="42"/>
      <c r="AO3" s="42"/>
      <c r="AT3" s="2"/>
      <c r="AU3" s="151"/>
      <c r="AV3" s="152"/>
      <c r="AW3" s="151"/>
      <c r="AX3" s="152"/>
      <c r="AY3" s="2"/>
      <c r="AZ3" s="2"/>
      <c r="BA3" s="2"/>
      <c r="BB3" s="2"/>
    </row>
    <row r="4" spans="1:54" ht="13.5" thickBot="1">
      <c r="A4" s="5"/>
      <c r="B4" s="8"/>
      <c r="C4" s="8" t="s">
        <v>69</v>
      </c>
      <c r="D4" s="8" t="s">
        <v>121</v>
      </c>
      <c r="E4" s="8" t="s">
        <v>117</v>
      </c>
      <c r="F4" s="8"/>
      <c r="G4" s="8"/>
      <c r="H4" s="8">
        <v>66000</v>
      </c>
      <c r="I4" s="8"/>
      <c r="J4" s="103"/>
      <c r="K4" s="104" t="s">
        <v>69</v>
      </c>
      <c r="L4" s="104" t="s">
        <v>120</v>
      </c>
      <c r="M4" s="105" t="s">
        <v>118</v>
      </c>
      <c r="N4" s="104"/>
      <c r="O4" s="104"/>
      <c r="P4" s="105">
        <v>66000</v>
      </c>
      <c r="Q4" s="106"/>
      <c r="R4" s="108"/>
      <c r="S4" s="109" t="s">
        <v>69</v>
      </c>
      <c r="T4" s="109" t="s">
        <v>119</v>
      </c>
      <c r="U4" s="110" t="s">
        <v>133</v>
      </c>
      <c r="V4" s="109"/>
      <c r="W4" s="109"/>
      <c r="X4" s="110">
        <v>88000</v>
      </c>
      <c r="Y4" s="111"/>
      <c r="Z4" s="103"/>
      <c r="AA4" s="104" t="s">
        <v>69</v>
      </c>
      <c r="AB4" s="104" t="s">
        <v>122</v>
      </c>
      <c r="AC4" s="105" t="s">
        <v>123</v>
      </c>
      <c r="AD4" s="104"/>
      <c r="AE4" s="104"/>
      <c r="AF4" s="105">
        <v>88000</v>
      </c>
      <c r="AG4" s="106"/>
      <c r="AH4" s="108"/>
      <c r="AI4" s="109" t="s">
        <v>69</v>
      </c>
      <c r="AJ4" s="109" t="s">
        <v>124</v>
      </c>
      <c r="AK4" s="110" t="s">
        <v>125</v>
      </c>
      <c r="AL4" s="109"/>
      <c r="AM4" s="109"/>
      <c r="AN4" s="110">
        <v>11000</v>
      </c>
      <c r="AO4" s="109"/>
      <c r="AP4" s="112"/>
      <c r="AQ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3.5" thickBot="1">
      <c r="A5" s="22" t="s">
        <v>1</v>
      </c>
      <c r="B5" s="8"/>
      <c r="C5" s="8" t="s">
        <v>7</v>
      </c>
      <c r="D5" s="8"/>
      <c r="E5" s="3"/>
      <c r="F5" s="4"/>
      <c r="G5" s="8" t="s">
        <v>8</v>
      </c>
      <c r="H5" s="8"/>
      <c r="I5" s="8"/>
      <c r="J5" s="4"/>
      <c r="K5" s="8" t="s">
        <v>7</v>
      </c>
      <c r="L5" s="8"/>
      <c r="M5" s="8"/>
      <c r="N5" s="4"/>
      <c r="O5" s="8" t="s">
        <v>8</v>
      </c>
      <c r="P5" s="8"/>
      <c r="Q5" s="3"/>
      <c r="R5" s="4"/>
      <c r="S5" s="8" t="s">
        <v>7</v>
      </c>
      <c r="T5" s="8"/>
      <c r="U5" s="8"/>
      <c r="V5" s="4"/>
      <c r="W5" s="8" t="s">
        <v>8</v>
      </c>
      <c r="X5" s="8"/>
      <c r="Y5" s="3"/>
      <c r="Z5" s="4"/>
      <c r="AA5" s="8" t="s">
        <v>7</v>
      </c>
      <c r="AB5" s="8"/>
      <c r="AC5" s="8"/>
      <c r="AD5" s="4"/>
      <c r="AE5" s="8" t="s">
        <v>8</v>
      </c>
      <c r="AF5" s="8"/>
      <c r="AG5" s="3"/>
      <c r="AH5" s="4"/>
      <c r="AI5" s="8" t="s">
        <v>7</v>
      </c>
      <c r="AJ5" s="8"/>
      <c r="AK5" s="8"/>
      <c r="AL5" s="4"/>
      <c r="AM5" s="8" t="s">
        <v>8</v>
      </c>
      <c r="AN5" s="8"/>
      <c r="AO5" s="8"/>
      <c r="AP5" s="112"/>
      <c r="AQ5" s="2"/>
      <c r="AT5" s="2"/>
      <c r="AU5" s="140"/>
      <c r="AV5" s="140"/>
      <c r="AW5" s="140"/>
      <c r="AX5" s="140"/>
      <c r="AY5" s="2"/>
      <c r="AZ5" s="2"/>
      <c r="BA5" s="2"/>
      <c r="BB5" s="2"/>
    </row>
    <row r="6" spans="1:54" ht="12.75">
      <c r="A6" s="7"/>
      <c r="B6" s="13" t="s">
        <v>3</v>
      </c>
      <c r="C6" s="2" t="s">
        <v>87</v>
      </c>
      <c r="D6" s="7" t="s">
        <v>3</v>
      </c>
      <c r="E6" s="2" t="s">
        <v>91</v>
      </c>
      <c r="F6" s="7" t="s">
        <v>3</v>
      </c>
      <c r="G6" s="13" t="s">
        <v>90</v>
      </c>
      <c r="H6" s="7" t="s">
        <v>3</v>
      </c>
      <c r="I6" s="2" t="s">
        <v>92</v>
      </c>
      <c r="J6" s="5" t="s">
        <v>3</v>
      </c>
      <c r="K6" s="2" t="s">
        <v>87</v>
      </c>
      <c r="L6" s="5" t="s">
        <v>3</v>
      </c>
      <c r="M6" s="2" t="s">
        <v>91</v>
      </c>
      <c r="N6" s="5" t="s">
        <v>3</v>
      </c>
      <c r="O6" s="2" t="s">
        <v>90</v>
      </c>
      <c r="P6" s="5" t="s">
        <v>3</v>
      </c>
      <c r="Q6" s="5" t="s">
        <v>92</v>
      </c>
      <c r="R6" s="5" t="s">
        <v>3</v>
      </c>
      <c r="S6" s="2" t="s">
        <v>87</v>
      </c>
      <c r="T6" s="5" t="s">
        <v>3</v>
      </c>
      <c r="U6" s="2" t="s">
        <v>91</v>
      </c>
      <c r="V6" s="5" t="s">
        <v>3</v>
      </c>
      <c r="W6" s="2" t="s">
        <v>90</v>
      </c>
      <c r="X6" s="5" t="s">
        <v>3</v>
      </c>
      <c r="Y6" s="5" t="s">
        <v>92</v>
      </c>
      <c r="Z6" s="5" t="s">
        <v>3</v>
      </c>
      <c r="AA6" s="2" t="s">
        <v>87</v>
      </c>
      <c r="AB6" s="5" t="s">
        <v>3</v>
      </c>
      <c r="AC6" s="2" t="s">
        <v>91</v>
      </c>
      <c r="AD6" s="5" t="s">
        <v>3</v>
      </c>
      <c r="AE6" s="2" t="s">
        <v>90</v>
      </c>
      <c r="AF6" s="5" t="s">
        <v>3</v>
      </c>
      <c r="AG6" s="5" t="s">
        <v>92</v>
      </c>
      <c r="AH6" s="5" t="s">
        <v>3</v>
      </c>
      <c r="AI6" s="2" t="s">
        <v>87</v>
      </c>
      <c r="AJ6" s="5" t="s">
        <v>3</v>
      </c>
      <c r="AK6" s="2" t="s">
        <v>91</v>
      </c>
      <c r="AL6" s="5" t="s">
        <v>3</v>
      </c>
      <c r="AM6" s="2" t="s">
        <v>90</v>
      </c>
      <c r="AN6" s="5" t="s">
        <v>3</v>
      </c>
      <c r="AO6" s="9" t="s">
        <v>92</v>
      </c>
      <c r="AP6" s="112"/>
      <c r="AQ6" s="2"/>
      <c r="AT6" s="2"/>
      <c r="AU6" s="140"/>
      <c r="AV6" s="140"/>
      <c r="AW6" s="140"/>
      <c r="AX6" s="140"/>
      <c r="AY6" s="2"/>
      <c r="AZ6" s="2"/>
      <c r="BA6" s="2"/>
      <c r="BB6" s="2"/>
    </row>
    <row r="7" spans="1:54" ht="13.5" thickBot="1">
      <c r="A7" s="6"/>
      <c r="B7" s="12"/>
      <c r="C7" s="2"/>
      <c r="D7" s="6"/>
      <c r="E7" s="2"/>
      <c r="F7" s="6"/>
      <c r="G7" s="13"/>
      <c r="H7" s="6"/>
      <c r="I7" s="2"/>
      <c r="J7" s="7"/>
      <c r="K7" s="2"/>
      <c r="L7" s="7"/>
      <c r="M7" s="2"/>
      <c r="N7" s="7"/>
      <c r="O7" s="2"/>
      <c r="P7" s="7"/>
      <c r="Q7" s="7"/>
      <c r="R7" s="7"/>
      <c r="S7" s="2"/>
      <c r="T7" s="7"/>
      <c r="U7" s="2"/>
      <c r="V7" s="7"/>
      <c r="W7" s="2"/>
      <c r="X7" s="7"/>
      <c r="Y7" s="7"/>
      <c r="Z7" s="7"/>
      <c r="AA7" s="2"/>
      <c r="AB7" s="7"/>
      <c r="AC7" s="2"/>
      <c r="AD7" s="7"/>
      <c r="AE7" s="2"/>
      <c r="AF7" s="7"/>
      <c r="AG7" s="7"/>
      <c r="AH7" s="7"/>
      <c r="AI7" s="2"/>
      <c r="AJ7" s="7"/>
      <c r="AK7" s="2"/>
      <c r="AL7" s="7"/>
      <c r="AM7" s="2"/>
      <c r="AN7" s="7"/>
      <c r="AO7" s="112"/>
      <c r="AP7" s="112"/>
      <c r="AQ7" s="2"/>
      <c r="AT7" s="2"/>
      <c r="AU7" s="140"/>
      <c r="AV7" s="140"/>
      <c r="AW7" s="140"/>
      <c r="AX7" s="140"/>
      <c r="AY7" s="2"/>
      <c r="AZ7" s="2"/>
      <c r="BA7" s="2"/>
      <c r="BB7" s="2"/>
    </row>
    <row r="8" spans="1:54" ht="12" customHeight="1" thickBot="1">
      <c r="A8" s="17">
        <v>1</v>
      </c>
      <c r="B8" s="28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29">
        <v>9</v>
      </c>
      <c r="J8" s="17">
        <v>10</v>
      </c>
      <c r="K8" s="107">
        <v>11</v>
      </c>
      <c r="L8" s="17">
        <v>12</v>
      </c>
      <c r="M8" s="107">
        <v>13</v>
      </c>
      <c r="N8" s="17">
        <v>14</v>
      </c>
      <c r="O8" s="107">
        <v>15</v>
      </c>
      <c r="P8" s="17">
        <v>16</v>
      </c>
      <c r="Q8" s="17">
        <v>17</v>
      </c>
      <c r="R8" s="17">
        <v>18</v>
      </c>
      <c r="S8" s="107">
        <v>19</v>
      </c>
      <c r="T8" s="17">
        <v>20</v>
      </c>
      <c r="U8" s="107">
        <v>21</v>
      </c>
      <c r="V8" s="17">
        <v>22</v>
      </c>
      <c r="W8" s="107">
        <v>23</v>
      </c>
      <c r="X8" s="17">
        <v>24</v>
      </c>
      <c r="Y8" s="17">
        <v>25</v>
      </c>
      <c r="Z8" s="17">
        <v>26</v>
      </c>
      <c r="AA8" s="107">
        <v>27</v>
      </c>
      <c r="AB8" s="17">
        <v>28</v>
      </c>
      <c r="AC8" s="107">
        <v>29</v>
      </c>
      <c r="AD8" s="17">
        <v>30</v>
      </c>
      <c r="AE8" s="107">
        <v>31</v>
      </c>
      <c r="AF8" s="17">
        <v>32</v>
      </c>
      <c r="AG8" s="17">
        <v>33</v>
      </c>
      <c r="AH8" s="17">
        <v>34</v>
      </c>
      <c r="AI8" s="107">
        <v>35</v>
      </c>
      <c r="AJ8" s="17">
        <v>36</v>
      </c>
      <c r="AK8" s="107">
        <v>37</v>
      </c>
      <c r="AL8" s="17">
        <v>38</v>
      </c>
      <c r="AM8" s="107">
        <v>39</v>
      </c>
      <c r="AN8" s="17">
        <v>40</v>
      </c>
      <c r="AO8" s="29">
        <v>41</v>
      </c>
      <c r="AP8" s="153"/>
      <c r="AQ8" s="140"/>
      <c r="AT8" s="2"/>
      <c r="AU8" s="140"/>
      <c r="AV8" s="140"/>
      <c r="AW8" s="140"/>
      <c r="AX8" s="140"/>
      <c r="AY8" s="2"/>
      <c r="AZ8" s="2"/>
      <c r="BA8" s="2"/>
      <c r="BB8" s="2"/>
    </row>
    <row r="9" spans="1:54" ht="15" customHeight="1" thickBot="1">
      <c r="A9" s="1">
        <v>0</v>
      </c>
      <c r="B9" s="99"/>
      <c r="C9" s="1"/>
      <c r="D9" s="128"/>
      <c r="E9" s="1"/>
      <c r="F9" s="33"/>
      <c r="G9" s="1"/>
      <c r="H9" s="120"/>
      <c r="I9" s="4"/>
      <c r="J9" s="120"/>
      <c r="K9" s="1"/>
      <c r="L9" s="33"/>
      <c r="M9" s="1"/>
      <c r="N9" s="120"/>
      <c r="O9" s="1"/>
      <c r="P9" s="33"/>
      <c r="Q9" s="1"/>
      <c r="R9" s="120"/>
      <c r="S9" s="1"/>
      <c r="T9" s="33"/>
      <c r="U9" s="1"/>
      <c r="V9" s="120"/>
      <c r="W9" s="1"/>
      <c r="X9" s="33"/>
      <c r="Y9" s="1"/>
      <c r="Z9" s="120"/>
      <c r="AA9" s="1"/>
      <c r="AB9" s="33"/>
      <c r="AC9" s="1"/>
      <c r="AD9" s="120"/>
      <c r="AE9" s="1"/>
      <c r="AF9" s="33"/>
      <c r="AG9" s="1"/>
      <c r="AH9" s="33"/>
      <c r="AI9" s="1"/>
      <c r="AJ9" s="120"/>
      <c r="AK9" s="1"/>
      <c r="AL9" s="33"/>
      <c r="AM9" s="1"/>
      <c r="AN9" s="120"/>
      <c r="AO9" s="1"/>
      <c r="AP9" s="112"/>
      <c r="AQ9" s="2"/>
      <c r="AT9" s="2"/>
      <c r="AU9" s="2"/>
      <c r="AV9" s="2"/>
      <c r="AW9" s="2"/>
      <c r="AX9" s="2"/>
      <c r="AY9" s="2"/>
      <c r="AZ9" s="140"/>
      <c r="BA9" s="140"/>
      <c r="BB9" s="2"/>
    </row>
    <row r="10" spans="1:54" ht="15" customHeight="1" thickBot="1">
      <c r="A10" s="1">
        <v>1</v>
      </c>
      <c r="B10" s="99"/>
      <c r="C10" s="1">
        <f aca="true" t="shared" si="0" ref="C10:C35">66000*(B10-B9)</f>
        <v>0</v>
      </c>
      <c r="D10" s="128">
        <v>2.00643</v>
      </c>
      <c r="E10" s="1">
        <f aca="true" t="shared" si="1" ref="E10:E35">66000*(D10-D9)</f>
        <v>132424.38</v>
      </c>
      <c r="F10" s="33"/>
      <c r="G10" s="1">
        <f aca="true" t="shared" si="2" ref="G10:G35">66000*(F10-F9)</f>
        <v>0</v>
      </c>
      <c r="H10" s="120">
        <v>4.07175</v>
      </c>
      <c r="I10" s="4">
        <f aca="true" t="shared" si="3" ref="I10:I35">66000*(H10-H9)</f>
        <v>268735.5</v>
      </c>
      <c r="J10" s="120">
        <v>6.4806</v>
      </c>
      <c r="K10" s="1">
        <f aca="true" t="shared" si="4" ref="K10:K35">66000*(J10-J9)</f>
        <v>427719.6</v>
      </c>
      <c r="L10" s="33"/>
      <c r="M10" s="1">
        <f aca="true" t="shared" si="5" ref="M10:M35">66000*(L10-L9)</f>
        <v>0</v>
      </c>
      <c r="N10" s="120">
        <v>2.82183</v>
      </c>
      <c r="O10" s="1">
        <f aca="true" t="shared" si="6" ref="O10:O35">66000*(N10-N9)</f>
        <v>186240.78</v>
      </c>
      <c r="P10" s="33"/>
      <c r="Q10" s="1">
        <f aca="true" t="shared" si="7" ref="Q10:Q35">66000*(P10-P9)</f>
        <v>0</v>
      </c>
      <c r="R10" s="120">
        <v>7.42453</v>
      </c>
      <c r="S10" s="1">
        <f aca="true" t="shared" si="8" ref="S10:S35">88000*(R10-R9)</f>
        <v>653358.64</v>
      </c>
      <c r="T10" s="33"/>
      <c r="U10" s="1">
        <f aca="true" t="shared" si="9" ref="U10:U35">88000*(T10-T9)</f>
        <v>0</v>
      </c>
      <c r="V10" s="120">
        <v>26.55683</v>
      </c>
      <c r="W10" s="1">
        <f aca="true" t="shared" si="10" ref="W10:W35">88000*(V10-V9)</f>
        <v>2337001.04</v>
      </c>
      <c r="X10" s="33"/>
      <c r="Y10" s="1">
        <f aca="true" t="shared" si="11" ref="Y10:Y35">88000*(X10-X9)</f>
        <v>0</v>
      </c>
      <c r="Z10" s="120">
        <v>9.3177</v>
      </c>
      <c r="AA10" s="1">
        <f aca="true" t="shared" si="12" ref="AA10:AA35">88000*(Z10-Z9)</f>
        <v>819957.6</v>
      </c>
      <c r="AB10" s="33">
        <v>6.52388</v>
      </c>
      <c r="AC10" s="1">
        <f aca="true" t="shared" si="13" ref="AC10:AC35">88000*(AB10-AB9)</f>
        <v>574101.4400000001</v>
      </c>
      <c r="AD10" s="120">
        <v>1.76813</v>
      </c>
      <c r="AE10" s="1">
        <f aca="true" t="shared" si="14" ref="AE10:AE35">88000*(AD10-AD9)</f>
        <v>155595.44</v>
      </c>
      <c r="AF10" s="33"/>
      <c r="AG10" s="1">
        <f aca="true" t="shared" si="15" ref="AG10:AG35">88000*(AF10-AF9)</f>
        <v>0</v>
      </c>
      <c r="AH10" s="33"/>
      <c r="AI10" s="1">
        <f aca="true" t="shared" si="16" ref="AI10:AI35">11000*(AH10-AH9)</f>
        <v>0</v>
      </c>
      <c r="AJ10" s="120">
        <v>1.58753</v>
      </c>
      <c r="AK10" s="1">
        <f aca="true" t="shared" si="17" ref="AK10:AK35">11000*(AJ10-AJ9)</f>
        <v>17462.83</v>
      </c>
      <c r="AL10" s="33"/>
      <c r="AM10" s="1">
        <f aca="true" t="shared" si="18" ref="AM10:AM35">11000*(AL10-AL9)</f>
        <v>0</v>
      </c>
      <c r="AN10" s="120">
        <v>8.52943</v>
      </c>
      <c r="AO10" s="1">
        <f aca="true" t="shared" si="19" ref="AO10:AO35">11000*(AN10-AN9)</f>
        <v>93823.73</v>
      </c>
      <c r="AP10" s="112"/>
      <c r="AQ10" s="2"/>
      <c r="AT10" s="2"/>
      <c r="AU10" s="129"/>
      <c r="AV10" s="129"/>
      <c r="AW10" s="2"/>
      <c r="AX10" s="2"/>
      <c r="AY10" s="2"/>
      <c r="AZ10" s="129"/>
      <c r="BA10" s="129"/>
      <c r="BB10" s="2"/>
    </row>
    <row r="11" spans="1:54" ht="15" customHeight="1" thickBot="1">
      <c r="A11" s="1">
        <v>2</v>
      </c>
      <c r="B11" s="99"/>
      <c r="C11" s="1">
        <f t="shared" si="0"/>
        <v>0</v>
      </c>
      <c r="D11" s="128">
        <v>2.03223</v>
      </c>
      <c r="E11" s="1">
        <f t="shared" si="1"/>
        <v>1702.8000000000177</v>
      </c>
      <c r="F11" s="33"/>
      <c r="G11" s="1">
        <f t="shared" si="2"/>
        <v>0</v>
      </c>
      <c r="H11" s="120">
        <v>4.09423</v>
      </c>
      <c r="I11" s="4">
        <f t="shared" si="3"/>
        <v>1483.679999999989</v>
      </c>
      <c r="J11" s="120">
        <v>6.8865</v>
      </c>
      <c r="K11" s="1">
        <f t="shared" si="4"/>
        <v>26789.399999999994</v>
      </c>
      <c r="L11" s="33"/>
      <c r="M11" s="1">
        <f t="shared" si="5"/>
        <v>0</v>
      </c>
      <c r="N11" s="120">
        <v>2.94095</v>
      </c>
      <c r="O11" s="1">
        <f t="shared" si="6"/>
        <v>7861.920000000007</v>
      </c>
      <c r="P11" s="33"/>
      <c r="Q11" s="1">
        <f t="shared" si="7"/>
        <v>0</v>
      </c>
      <c r="R11" s="120">
        <v>7.81153</v>
      </c>
      <c r="S11" s="1">
        <f t="shared" si="8"/>
        <v>34056.000000000044</v>
      </c>
      <c r="T11" s="33"/>
      <c r="U11" s="1">
        <f t="shared" si="9"/>
        <v>0</v>
      </c>
      <c r="V11" s="120">
        <v>26.70693</v>
      </c>
      <c r="W11" s="1">
        <f t="shared" si="10"/>
        <v>13208.799999999854</v>
      </c>
      <c r="X11" s="33"/>
      <c r="Y11" s="1">
        <f t="shared" si="11"/>
        <v>0</v>
      </c>
      <c r="Z11" s="120">
        <v>9.35473</v>
      </c>
      <c r="AA11" s="1">
        <f t="shared" si="12"/>
        <v>3258.639999999971</v>
      </c>
      <c r="AB11" s="33">
        <v>6.52415</v>
      </c>
      <c r="AC11" s="1">
        <f t="shared" si="13"/>
        <v>23.759999999960257</v>
      </c>
      <c r="AD11" s="120">
        <v>1.923</v>
      </c>
      <c r="AE11" s="1">
        <f t="shared" si="14"/>
        <v>13628.560000000005</v>
      </c>
      <c r="AF11" s="33"/>
      <c r="AG11" s="1">
        <f t="shared" si="15"/>
        <v>0</v>
      </c>
      <c r="AH11" s="33"/>
      <c r="AI11" s="1">
        <f t="shared" si="16"/>
        <v>0</v>
      </c>
      <c r="AJ11" s="120">
        <v>1.63875</v>
      </c>
      <c r="AK11" s="1">
        <f t="shared" si="17"/>
        <v>563.419999999998</v>
      </c>
      <c r="AL11" s="33"/>
      <c r="AM11" s="1">
        <f t="shared" si="18"/>
        <v>0</v>
      </c>
      <c r="AN11" s="120">
        <v>8.5726</v>
      </c>
      <c r="AO11" s="1">
        <f t="shared" si="19"/>
        <v>474.8699999999992</v>
      </c>
      <c r="AP11" s="112"/>
      <c r="AQ11" s="2"/>
      <c r="AT11" s="2"/>
      <c r="AU11" s="129"/>
      <c r="AV11" s="129"/>
      <c r="AW11" s="2"/>
      <c r="AX11" s="2"/>
      <c r="AY11" s="2"/>
      <c r="AZ11" s="129"/>
      <c r="BA11" s="129"/>
      <c r="BB11" s="2"/>
    </row>
    <row r="12" spans="1:54" ht="15" customHeight="1" thickBot="1">
      <c r="A12" s="1">
        <v>3</v>
      </c>
      <c r="B12" s="99"/>
      <c r="C12" s="1">
        <f t="shared" si="0"/>
        <v>0</v>
      </c>
      <c r="D12" s="128">
        <v>2.05623</v>
      </c>
      <c r="E12" s="1">
        <f t="shared" si="1"/>
        <v>1583.999999999972</v>
      </c>
      <c r="F12" s="33"/>
      <c r="G12" s="1">
        <f t="shared" si="2"/>
        <v>0</v>
      </c>
      <c r="H12" s="120">
        <v>4.1171</v>
      </c>
      <c r="I12" s="4">
        <f t="shared" si="3"/>
        <v>1509.420000000011</v>
      </c>
      <c r="J12" s="120">
        <v>7.27843</v>
      </c>
      <c r="K12" s="1">
        <f t="shared" si="4"/>
        <v>25867.380000000023</v>
      </c>
      <c r="L12" s="33"/>
      <c r="M12" s="1">
        <f t="shared" si="5"/>
        <v>0</v>
      </c>
      <c r="N12" s="120">
        <v>3.07843</v>
      </c>
      <c r="O12" s="1">
        <f t="shared" si="6"/>
        <v>9073.680000000004</v>
      </c>
      <c r="P12" s="33"/>
      <c r="Q12" s="1">
        <f t="shared" si="7"/>
        <v>0</v>
      </c>
      <c r="R12" s="120">
        <v>8.19038</v>
      </c>
      <c r="S12" s="1">
        <f t="shared" si="8"/>
        <v>33338.799999999916</v>
      </c>
      <c r="T12" s="33"/>
      <c r="U12" s="1">
        <f t="shared" si="9"/>
        <v>0</v>
      </c>
      <c r="V12" s="120">
        <v>26.8603</v>
      </c>
      <c r="W12" s="1">
        <f t="shared" si="10"/>
        <v>13496.559999999903</v>
      </c>
      <c r="X12" s="33"/>
      <c r="Y12" s="1">
        <f t="shared" si="11"/>
        <v>0</v>
      </c>
      <c r="Z12" s="120">
        <v>9.42255</v>
      </c>
      <c r="AA12" s="1">
        <f t="shared" si="12"/>
        <v>5968.159999999941</v>
      </c>
      <c r="AB12" s="33">
        <v>6.52415</v>
      </c>
      <c r="AC12" s="1">
        <f t="shared" si="13"/>
        <v>0</v>
      </c>
      <c r="AD12" s="120">
        <v>2.10998</v>
      </c>
      <c r="AE12" s="1">
        <f t="shared" si="14"/>
        <v>16454.240000000013</v>
      </c>
      <c r="AF12" s="33"/>
      <c r="AG12" s="1">
        <f t="shared" si="15"/>
        <v>0</v>
      </c>
      <c r="AH12" s="33"/>
      <c r="AI12" s="1">
        <f t="shared" si="16"/>
        <v>0</v>
      </c>
      <c r="AJ12" s="120">
        <v>1.685</v>
      </c>
      <c r="AK12" s="1">
        <f t="shared" si="17"/>
        <v>508.75000000000136</v>
      </c>
      <c r="AL12" s="33"/>
      <c r="AM12" s="1">
        <f t="shared" si="18"/>
        <v>0</v>
      </c>
      <c r="AN12" s="120">
        <v>8.61268</v>
      </c>
      <c r="AO12" s="1">
        <f t="shared" si="19"/>
        <v>440.87999999999636</v>
      </c>
      <c r="AP12" s="112"/>
      <c r="AQ12" s="2"/>
      <c r="AT12" s="2"/>
      <c r="AU12" s="129"/>
      <c r="AV12" s="129"/>
      <c r="AW12" s="2"/>
      <c r="AX12" s="2"/>
      <c r="AY12" s="2"/>
      <c r="AZ12" s="129"/>
      <c r="BA12" s="129"/>
      <c r="BB12" s="2"/>
    </row>
    <row r="13" spans="1:54" ht="15" customHeight="1" thickBot="1">
      <c r="A13" s="1">
        <v>4</v>
      </c>
      <c r="B13" s="99"/>
      <c r="C13" s="1">
        <f t="shared" si="0"/>
        <v>0</v>
      </c>
      <c r="D13" s="128">
        <v>2.07853</v>
      </c>
      <c r="E13" s="1">
        <f t="shared" si="1"/>
        <v>1471.8000000000284</v>
      </c>
      <c r="F13" s="33"/>
      <c r="G13" s="1">
        <f t="shared" si="2"/>
        <v>0</v>
      </c>
      <c r="H13" s="120">
        <v>4.1367</v>
      </c>
      <c r="I13" s="4">
        <f t="shared" si="3"/>
        <v>1293.6000000000333</v>
      </c>
      <c r="J13" s="120">
        <v>7.68718</v>
      </c>
      <c r="K13" s="1">
        <f t="shared" si="4"/>
        <v>26977.499999999967</v>
      </c>
      <c r="L13" s="33"/>
      <c r="M13" s="1">
        <f t="shared" si="5"/>
        <v>0</v>
      </c>
      <c r="N13" s="120">
        <v>3.2291</v>
      </c>
      <c r="O13" s="1">
        <f t="shared" si="6"/>
        <v>9944.21999999999</v>
      </c>
      <c r="P13" s="33"/>
      <c r="Q13" s="1">
        <f t="shared" si="7"/>
        <v>0</v>
      </c>
      <c r="R13" s="120">
        <v>8.58478</v>
      </c>
      <c r="S13" s="1">
        <f t="shared" si="8"/>
        <v>34707.200000000084</v>
      </c>
      <c r="T13" s="33"/>
      <c r="U13" s="1">
        <f t="shared" si="9"/>
        <v>0</v>
      </c>
      <c r="V13" s="120">
        <v>27.04385</v>
      </c>
      <c r="W13" s="1">
        <f t="shared" si="10"/>
        <v>16152.400000000029</v>
      </c>
      <c r="X13" s="33"/>
      <c r="Y13" s="1">
        <f t="shared" si="11"/>
        <v>0</v>
      </c>
      <c r="Z13" s="120">
        <v>9.4933</v>
      </c>
      <c r="AA13" s="1">
        <f t="shared" si="12"/>
        <v>6226.000000000027</v>
      </c>
      <c r="AB13" s="33">
        <v>6.52415</v>
      </c>
      <c r="AC13" s="1">
        <f t="shared" si="13"/>
        <v>0</v>
      </c>
      <c r="AD13" s="120">
        <v>2.30958</v>
      </c>
      <c r="AE13" s="1">
        <f t="shared" si="14"/>
        <v>17564.79999999998</v>
      </c>
      <c r="AF13" s="33"/>
      <c r="AG13" s="1">
        <f t="shared" si="15"/>
        <v>0</v>
      </c>
      <c r="AH13" s="33"/>
      <c r="AI13" s="1">
        <f t="shared" si="16"/>
        <v>0</v>
      </c>
      <c r="AJ13" s="120">
        <v>1.7306</v>
      </c>
      <c r="AK13" s="1">
        <f t="shared" si="17"/>
        <v>501.5999999999985</v>
      </c>
      <c r="AL13" s="33"/>
      <c r="AM13" s="1">
        <f t="shared" si="18"/>
        <v>0</v>
      </c>
      <c r="AN13" s="120">
        <v>8.65113</v>
      </c>
      <c r="AO13" s="1">
        <f t="shared" si="19"/>
        <v>422.95000000001085</v>
      </c>
      <c r="AP13" s="112"/>
      <c r="AQ13" s="2"/>
      <c r="AT13" s="2"/>
      <c r="AU13" s="129"/>
      <c r="AV13" s="129"/>
      <c r="AW13" s="2"/>
      <c r="AX13" s="2"/>
      <c r="AY13" s="2"/>
      <c r="AZ13" s="129"/>
      <c r="BA13" s="129"/>
      <c r="BB13" s="2"/>
    </row>
    <row r="14" spans="1:54" ht="15" customHeight="1" thickBot="1">
      <c r="A14" s="1">
        <v>5</v>
      </c>
      <c r="B14" s="99"/>
      <c r="C14" s="1">
        <f t="shared" si="0"/>
        <v>0</v>
      </c>
      <c r="D14" s="128">
        <v>2.09923</v>
      </c>
      <c r="E14" s="1">
        <f t="shared" si="1"/>
        <v>1366.1999999999814</v>
      </c>
      <c r="F14" s="33"/>
      <c r="G14" s="1">
        <f t="shared" si="2"/>
        <v>0</v>
      </c>
      <c r="H14" s="120">
        <v>4.15643</v>
      </c>
      <c r="I14" s="4">
        <f t="shared" si="3"/>
        <v>1302.1800000000017</v>
      </c>
      <c r="J14" s="120">
        <v>8.07878</v>
      </c>
      <c r="K14" s="1">
        <f t="shared" si="4"/>
        <v>25845.600000000028</v>
      </c>
      <c r="L14" s="33"/>
      <c r="M14" s="1">
        <f t="shared" si="5"/>
        <v>0</v>
      </c>
      <c r="N14" s="120">
        <v>3.38233</v>
      </c>
      <c r="O14" s="1">
        <f t="shared" si="6"/>
        <v>10113.180000000013</v>
      </c>
      <c r="P14" s="33"/>
      <c r="Q14" s="1">
        <f t="shared" si="7"/>
        <v>0</v>
      </c>
      <c r="R14" s="120">
        <v>8.96213</v>
      </c>
      <c r="S14" s="1">
        <f t="shared" si="8"/>
        <v>33206.79999999999</v>
      </c>
      <c r="T14" s="33"/>
      <c r="U14" s="1">
        <f t="shared" si="9"/>
        <v>0</v>
      </c>
      <c r="V14" s="120">
        <v>27.20005</v>
      </c>
      <c r="W14" s="1">
        <f t="shared" si="10"/>
        <v>13745.600000000166</v>
      </c>
      <c r="X14" s="33"/>
      <c r="Y14" s="1">
        <f t="shared" si="11"/>
        <v>0</v>
      </c>
      <c r="Z14" s="120">
        <v>9.5752</v>
      </c>
      <c r="AA14" s="1">
        <f t="shared" si="12"/>
        <v>7207.200000000085</v>
      </c>
      <c r="AB14" s="33">
        <v>6.52415</v>
      </c>
      <c r="AC14" s="1">
        <f t="shared" si="13"/>
        <v>0</v>
      </c>
      <c r="AD14" s="120">
        <v>2.50748</v>
      </c>
      <c r="AE14" s="1">
        <f t="shared" si="14"/>
        <v>17415.200000000015</v>
      </c>
      <c r="AF14" s="33"/>
      <c r="AG14" s="1">
        <f t="shared" si="15"/>
        <v>0</v>
      </c>
      <c r="AH14" s="33"/>
      <c r="AI14" s="1">
        <f t="shared" si="16"/>
        <v>0</v>
      </c>
      <c r="AJ14" s="120">
        <v>1.78395</v>
      </c>
      <c r="AK14" s="1">
        <f t="shared" si="17"/>
        <v>586.8500000000001</v>
      </c>
      <c r="AL14" s="33"/>
      <c r="AM14" s="1">
        <f t="shared" si="18"/>
        <v>0</v>
      </c>
      <c r="AN14" s="120">
        <v>8.69903</v>
      </c>
      <c r="AO14" s="1">
        <f t="shared" si="19"/>
        <v>526.900000000003</v>
      </c>
      <c r="AP14" s="112"/>
      <c r="AQ14" s="2"/>
      <c r="AT14" s="2"/>
      <c r="AU14" s="129"/>
      <c r="AV14" s="129"/>
      <c r="AW14" s="2"/>
      <c r="AX14" s="2"/>
      <c r="AY14" s="2"/>
      <c r="AZ14" s="129"/>
      <c r="BA14" s="129"/>
      <c r="BB14" s="2"/>
    </row>
    <row r="15" spans="1:54" ht="15" customHeight="1" thickBot="1">
      <c r="A15" s="1">
        <v>6</v>
      </c>
      <c r="B15" s="99"/>
      <c r="C15" s="1">
        <f t="shared" si="0"/>
        <v>0</v>
      </c>
      <c r="D15" s="128">
        <v>2.12203</v>
      </c>
      <c r="E15" s="1">
        <f t="shared" si="1"/>
        <v>1504.8000000000102</v>
      </c>
      <c r="F15" s="33"/>
      <c r="G15" s="1">
        <f t="shared" si="2"/>
        <v>0</v>
      </c>
      <c r="H15" s="120">
        <v>4.17523</v>
      </c>
      <c r="I15" s="4">
        <f t="shared" si="3"/>
        <v>1240.7999999999806</v>
      </c>
      <c r="J15" s="120">
        <v>8.46628</v>
      </c>
      <c r="K15" s="1">
        <f t="shared" si="4"/>
        <v>25574.999999999953</v>
      </c>
      <c r="L15" s="33"/>
      <c r="M15" s="1">
        <f t="shared" si="5"/>
        <v>0</v>
      </c>
      <c r="N15" s="120">
        <v>3.5215</v>
      </c>
      <c r="O15" s="1">
        <f t="shared" si="6"/>
        <v>9185.220000000001</v>
      </c>
      <c r="P15" s="33"/>
      <c r="Q15" s="1">
        <f t="shared" si="7"/>
        <v>0</v>
      </c>
      <c r="R15" s="120">
        <v>9.34295</v>
      </c>
      <c r="S15" s="1">
        <f t="shared" si="8"/>
        <v>33512.159999999996</v>
      </c>
      <c r="T15" s="33"/>
      <c r="U15" s="1">
        <f t="shared" si="9"/>
        <v>0</v>
      </c>
      <c r="V15" s="120">
        <v>27.34698</v>
      </c>
      <c r="W15" s="1">
        <f t="shared" si="10"/>
        <v>12929.839999999786</v>
      </c>
      <c r="X15" s="33"/>
      <c r="Y15" s="1">
        <f t="shared" si="11"/>
        <v>0</v>
      </c>
      <c r="Z15" s="120">
        <v>9.65415</v>
      </c>
      <c r="AA15" s="1">
        <f t="shared" si="12"/>
        <v>6947.599999999909</v>
      </c>
      <c r="AB15" s="33">
        <v>6.52415</v>
      </c>
      <c r="AC15" s="1">
        <f t="shared" si="13"/>
        <v>0</v>
      </c>
      <c r="AD15" s="120">
        <v>2.69098</v>
      </c>
      <c r="AE15" s="1">
        <f t="shared" si="14"/>
        <v>16148</v>
      </c>
      <c r="AF15" s="33"/>
      <c r="AG15" s="1">
        <f t="shared" si="15"/>
        <v>0</v>
      </c>
      <c r="AH15" s="33"/>
      <c r="AI15" s="1">
        <f t="shared" si="16"/>
        <v>0</v>
      </c>
      <c r="AJ15" s="120">
        <v>1.83805</v>
      </c>
      <c r="AK15" s="1">
        <f t="shared" si="17"/>
        <v>595.1000000000004</v>
      </c>
      <c r="AL15" s="33"/>
      <c r="AM15" s="1">
        <f t="shared" si="18"/>
        <v>0</v>
      </c>
      <c r="AN15" s="120">
        <v>8.74745</v>
      </c>
      <c r="AO15" s="1">
        <f t="shared" si="19"/>
        <v>532.6200000000015</v>
      </c>
      <c r="AP15" s="112"/>
      <c r="AQ15" s="2"/>
      <c r="AT15" s="2"/>
      <c r="AU15" s="129"/>
      <c r="AV15" s="129"/>
      <c r="AW15" s="2"/>
      <c r="AX15" s="2"/>
      <c r="AY15" s="2"/>
      <c r="AZ15" s="129"/>
      <c r="BA15" s="129"/>
      <c r="BB15" s="2"/>
    </row>
    <row r="16" spans="1:54" ht="15" customHeight="1" thickBot="1">
      <c r="A16" s="1">
        <v>7</v>
      </c>
      <c r="B16" s="99"/>
      <c r="C16" s="1">
        <f t="shared" si="0"/>
        <v>0</v>
      </c>
      <c r="D16" s="128">
        <v>2.15968</v>
      </c>
      <c r="E16" s="1">
        <f t="shared" si="1"/>
        <v>2484.899999999983</v>
      </c>
      <c r="F16" s="33"/>
      <c r="G16" s="1">
        <f t="shared" si="2"/>
        <v>0</v>
      </c>
      <c r="H16" s="120">
        <v>4.20605</v>
      </c>
      <c r="I16" s="4">
        <f t="shared" si="3"/>
        <v>2034.1200000000192</v>
      </c>
      <c r="J16" s="120">
        <v>8.8606</v>
      </c>
      <c r="K16" s="1">
        <f t="shared" si="4"/>
        <v>26025.120000000028</v>
      </c>
      <c r="L16" s="33"/>
      <c r="M16" s="1">
        <f t="shared" si="5"/>
        <v>0</v>
      </c>
      <c r="N16" s="120">
        <v>3.6642</v>
      </c>
      <c r="O16" s="1">
        <f t="shared" si="6"/>
        <v>9418.200000000003</v>
      </c>
      <c r="P16" s="33"/>
      <c r="Q16" s="1">
        <f t="shared" si="7"/>
        <v>0</v>
      </c>
      <c r="R16" s="120">
        <v>9.73858</v>
      </c>
      <c r="S16" s="1">
        <f t="shared" si="8"/>
        <v>34815.44000000005</v>
      </c>
      <c r="T16" s="33"/>
      <c r="U16" s="1">
        <f t="shared" si="9"/>
        <v>0</v>
      </c>
      <c r="V16" s="120">
        <v>27.5202</v>
      </c>
      <c r="W16" s="1">
        <f t="shared" si="10"/>
        <v>15243.360000000052</v>
      </c>
      <c r="X16" s="33"/>
      <c r="Y16" s="1">
        <f t="shared" si="11"/>
        <v>0</v>
      </c>
      <c r="Z16" s="120">
        <v>9.73648</v>
      </c>
      <c r="AA16" s="1">
        <f t="shared" si="12"/>
        <v>7245.04000000006</v>
      </c>
      <c r="AB16" s="33">
        <v>6.52415</v>
      </c>
      <c r="AC16" s="1">
        <f t="shared" si="13"/>
        <v>0</v>
      </c>
      <c r="AD16" s="120">
        <v>2.87828</v>
      </c>
      <c r="AE16" s="1">
        <f t="shared" si="14"/>
        <v>16482.4</v>
      </c>
      <c r="AF16" s="33"/>
      <c r="AG16" s="1">
        <f t="shared" si="15"/>
        <v>0</v>
      </c>
      <c r="AH16" s="33"/>
      <c r="AI16" s="1">
        <f t="shared" si="16"/>
        <v>0</v>
      </c>
      <c r="AJ16" s="120">
        <v>1.89493</v>
      </c>
      <c r="AK16" s="1">
        <f t="shared" si="17"/>
        <v>625.6800000000004</v>
      </c>
      <c r="AL16" s="33"/>
      <c r="AM16" s="1">
        <f t="shared" si="18"/>
        <v>0</v>
      </c>
      <c r="AN16" s="120">
        <v>8.79448</v>
      </c>
      <c r="AO16" s="1">
        <f t="shared" si="19"/>
        <v>517.329999999994</v>
      </c>
      <c r="AP16" s="112"/>
      <c r="AQ16" s="2"/>
      <c r="AT16" s="2"/>
      <c r="AU16" s="129"/>
      <c r="AV16" s="129"/>
      <c r="AW16" s="2"/>
      <c r="AX16" s="2"/>
      <c r="AY16" s="2"/>
      <c r="AZ16" s="129"/>
      <c r="BA16" s="129"/>
      <c r="BB16" s="2"/>
    </row>
    <row r="17" spans="1:54" ht="15" customHeight="1" thickBot="1">
      <c r="A17" s="1">
        <v>8</v>
      </c>
      <c r="B17" s="99"/>
      <c r="C17" s="1">
        <f t="shared" si="0"/>
        <v>0</v>
      </c>
      <c r="D17" s="128">
        <v>2.19523</v>
      </c>
      <c r="E17" s="1">
        <f t="shared" si="1"/>
        <v>2346.300000000013</v>
      </c>
      <c r="F17" s="33"/>
      <c r="G17" s="1">
        <f t="shared" si="2"/>
        <v>0</v>
      </c>
      <c r="H17" s="120">
        <v>4.22978</v>
      </c>
      <c r="I17" s="4">
        <f t="shared" si="3"/>
        <v>1566.1799999999726</v>
      </c>
      <c r="J17" s="120">
        <v>9.2404</v>
      </c>
      <c r="K17" s="1">
        <f t="shared" si="4"/>
        <v>25066.799999999967</v>
      </c>
      <c r="L17" s="33"/>
      <c r="M17" s="1">
        <f t="shared" si="5"/>
        <v>0</v>
      </c>
      <c r="N17" s="120">
        <v>3.77585</v>
      </c>
      <c r="O17" s="1">
        <f t="shared" si="6"/>
        <v>7368.9000000000015</v>
      </c>
      <c r="P17" s="33"/>
      <c r="Q17" s="1">
        <f t="shared" si="7"/>
        <v>0</v>
      </c>
      <c r="R17" s="120">
        <v>10.11895</v>
      </c>
      <c r="S17" s="1">
        <f t="shared" si="8"/>
        <v>33472.55999999993</v>
      </c>
      <c r="T17" s="33"/>
      <c r="U17" s="1">
        <f t="shared" si="9"/>
        <v>0</v>
      </c>
      <c r="V17" s="120">
        <v>27.65595</v>
      </c>
      <c r="W17" s="1">
        <f t="shared" si="10"/>
        <v>11946.00000000014</v>
      </c>
      <c r="X17" s="33"/>
      <c r="Y17" s="1">
        <f t="shared" si="11"/>
        <v>0</v>
      </c>
      <c r="Z17" s="120">
        <v>9.79068</v>
      </c>
      <c r="AA17" s="1">
        <f t="shared" si="12"/>
        <v>4769.599999999983</v>
      </c>
      <c r="AB17" s="33">
        <v>6.52415</v>
      </c>
      <c r="AC17" s="1">
        <f t="shared" si="13"/>
        <v>0</v>
      </c>
      <c r="AD17" s="120">
        <v>3.02445</v>
      </c>
      <c r="AE17" s="1">
        <f t="shared" si="14"/>
        <v>12862.959999999972</v>
      </c>
      <c r="AF17" s="33"/>
      <c r="AG17" s="1">
        <f t="shared" si="15"/>
        <v>0</v>
      </c>
      <c r="AH17" s="33"/>
      <c r="AI17" s="1">
        <f t="shared" si="16"/>
        <v>0</v>
      </c>
      <c r="AJ17" s="120">
        <v>1.96175</v>
      </c>
      <c r="AK17" s="1">
        <f t="shared" si="17"/>
        <v>735.0200000000011</v>
      </c>
      <c r="AL17" s="33"/>
      <c r="AM17" s="1">
        <f t="shared" si="18"/>
        <v>0</v>
      </c>
      <c r="AN17" s="120">
        <v>8.84673</v>
      </c>
      <c r="AO17" s="1">
        <f t="shared" si="19"/>
        <v>574.7500000000088</v>
      </c>
      <c r="AP17" s="112"/>
      <c r="AQ17" s="2"/>
      <c r="AT17" s="2"/>
      <c r="AU17" s="129"/>
      <c r="AV17" s="129"/>
      <c r="AW17" s="2"/>
      <c r="AX17" s="2"/>
      <c r="AY17" s="2"/>
      <c r="AZ17" s="129"/>
      <c r="BA17" s="129"/>
      <c r="BB17" s="2"/>
    </row>
    <row r="18" spans="1:54" ht="15" customHeight="1" thickBot="1">
      <c r="A18" s="1">
        <v>9</v>
      </c>
      <c r="B18" s="99"/>
      <c r="C18" s="1">
        <f t="shared" si="0"/>
        <v>0</v>
      </c>
      <c r="D18" s="128">
        <v>2.23938</v>
      </c>
      <c r="E18" s="1">
        <f t="shared" si="1"/>
        <v>2913.9000000000087</v>
      </c>
      <c r="F18" s="33"/>
      <c r="G18" s="1">
        <f t="shared" si="2"/>
        <v>0</v>
      </c>
      <c r="H18" s="120">
        <v>4.28495</v>
      </c>
      <c r="I18" s="4">
        <f t="shared" si="3"/>
        <v>3641.2200000000253</v>
      </c>
      <c r="J18" s="120">
        <v>9.6167</v>
      </c>
      <c r="K18" s="1">
        <f t="shared" si="4"/>
        <v>24835.800000000036</v>
      </c>
      <c r="L18" s="33"/>
      <c r="M18" s="1">
        <f t="shared" si="5"/>
        <v>0</v>
      </c>
      <c r="N18" s="120">
        <v>3.876</v>
      </c>
      <c r="O18" s="1">
        <f t="shared" si="6"/>
        <v>6609.899999999982</v>
      </c>
      <c r="P18" s="33"/>
      <c r="Q18" s="1">
        <f t="shared" si="7"/>
        <v>0</v>
      </c>
      <c r="R18" s="120">
        <v>10.50383</v>
      </c>
      <c r="S18" s="1">
        <f t="shared" si="8"/>
        <v>33869.44000000007</v>
      </c>
      <c r="T18" s="33"/>
      <c r="U18" s="1">
        <f t="shared" si="9"/>
        <v>0</v>
      </c>
      <c r="V18" s="120">
        <v>27.82725</v>
      </c>
      <c r="W18" s="1">
        <f t="shared" si="10"/>
        <v>15074.399999999883</v>
      </c>
      <c r="X18" s="33"/>
      <c r="Y18" s="1">
        <f t="shared" si="11"/>
        <v>0</v>
      </c>
      <c r="Z18" s="120">
        <v>9.83048</v>
      </c>
      <c r="AA18" s="1">
        <f t="shared" si="12"/>
        <v>3502.399999999966</v>
      </c>
      <c r="AB18" s="33">
        <v>6.52415</v>
      </c>
      <c r="AC18" s="1">
        <f t="shared" si="13"/>
        <v>0</v>
      </c>
      <c r="AD18" s="120">
        <v>3.16115</v>
      </c>
      <c r="AE18" s="1">
        <f t="shared" si="14"/>
        <v>12029.600000000024</v>
      </c>
      <c r="AF18" s="33"/>
      <c r="AG18" s="1">
        <f t="shared" si="15"/>
        <v>0</v>
      </c>
      <c r="AH18" s="33"/>
      <c r="AI18" s="1">
        <f t="shared" si="16"/>
        <v>0</v>
      </c>
      <c r="AJ18" s="120">
        <v>2.06945</v>
      </c>
      <c r="AK18" s="1">
        <f t="shared" si="17"/>
        <v>1184.6999999999966</v>
      </c>
      <c r="AL18" s="33"/>
      <c r="AM18" s="1">
        <f t="shared" si="18"/>
        <v>0</v>
      </c>
      <c r="AN18" s="120">
        <v>8.92848</v>
      </c>
      <c r="AO18" s="1">
        <f t="shared" si="19"/>
        <v>899.249999999995</v>
      </c>
      <c r="AP18" s="112"/>
      <c r="AQ18" s="2"/>
      <c r="AT18" s="2"/>
      <c r="AU18" s="129"/>
      <c r="AV18" s="129"/>
      <c r="AW18" s="2"/>
      <c r="AX18" s="2"/>
      <c r="AY18" s="2"/>
      <c r="AZ18" s="129"/>
      <c r="BA18" s="129"/>
      <c r="BB18" s="2"/>
    </row>
    <row r="19" spans="1:54" ht="15" customHeight="1" thickBot="1">
      <c r="A19" s="1">
        <v>10</v>
      </c>
      <c r="B19" s="99"/>
      <c r="C19" s="1">
        <f t="shared" si="0"/>
        <v>0</v>
      </c>
      <c r="D19" s="128">
        <v>2.28668</v>
      </c>
      <c r="E19" s="1">
        <f t="shared" si="1"/>
        <v>3121.7999999999934</v>
      </c>
      <c r="F19" s="33"/>
      <c r="G19" s="1">
        <f t="shared" si="2"/>
        <v>0</v>
      </c>
      <c r="H19" s="120">
        <v>4.34445</v>
      </c>
      <c r="I19" s="4">
        <f t="shared" si="3"/>
        <v>3926.9999999999927</v>
      </c>
      <c r="J19" s="120">
        <v>10.05368</v>
      </c>
      <c r="K19" s="1">
        <f t="shared" si="4"/>
        <v>28840.68000000001</v>
      </c>
      <c r="L19" s="33"/>
      <c r="M19" s="1">
        <f t="shared" si="5"/>
        <v>0</v>
      </c>
      <c r="N19" s="120">
        <v>3.96725</v>
      </c>
      <c r="O19" s="1">
        <f t="shared" si="6"/>
        <v>6022.500000000004</v>
      </c>
      <c r="P19" s="33"/>
      <c r="Q19" s="1">
        <f t="shared" si="7"/>
        <v>0</v>
      </c>
      <c r="R19" s="120">
        <v>10.89833</v>
      </c>
      <c r="S19" s="1">
        <f t="shared" si="8"/>
        <v>34715.999999999905</v>
      </c>
      <c r="T19" s="33"/>
      <c r="U19" s="1">
        <f t="shared" si="9"/>
        <v>0</v>
      </c>
      <c r="V19" s="120">
        <v>28.0022</v>
      </c>
      <c r="W19" s="1">
        <f t="shared" si="10"/>
        <v>15395.599999999917</v>
      </c>
      <c r="X19" s="33"/>
      <c r="Y19" s="1">
        <f t="shared" si="11"/>
        <v>0</v>
      </c>
      <c r="Z19" s="120">
        <v>9.8628</v>
      </c>
      <c r="AA19" s="1">
        <f t="shared" si="12"/>
        <v>2844.160000000031</v>
      </c>
      <c r="AB19" s="33">
        <v>6.52415</v>
      </c>
      <c r="AC19" s="1">
        <f t="shared" si="13"/>
        <v>0</v>
      </c>
      <c r="AD19" s="120">
        <v>3.31533</v>
      </c>
      <c r="AE19" s="1">
        <f t="shared" si="14"/>
        <v>13567.839999999978</v>
      </c>
      <c r="AF19" s="33"/>
      <c r="AG19" s="1">
        <f t="shared" si="15"/>
        <v>0</v>
      </c>
      <c r="AH19" s="33"/>
      <c r="AI19" s="1">
        <f t="shared" si="16"/>
        <v>0</v>
      </c>
      <c r="AJ19" s="120">
        <v>2.18275</v>
      </c>
      <c r="AK19" s="1">
        <f t="shared" si="17"/>
        <v>1246.300000000002</v>
      </c>
      <c r="AL19" s="33"/>
      <c r="AM19" s="1">
        <f t="shared" si="18"/>
        <v>0</v>
      </c>
      <c r="AN19" s="120">
        <v>9.0078</v>
      </c>
      <c r="AO19" s="1">
        <f t="shared" si="19"/>
        <v>872.5199999999909</v>
      </c>
      <c r="AP19" s="112"/>
      <c r="AQ19" s="2"/>
      <c r="AT19" s="2"/>
      <c r="AU19" s="129"/>
      <c r="AV19" s="129"/>
      <c r="AW19" s="2"/>
      <c r="AX19" s="2"/>
      <c r="AY19" s="2"/>
      <c r="AZ19" s="129"/>
      <c r="BA19" s="129"/>
      <c r="BB19" s="2"/>
    </row>
    <row r="20" spans="1:54" ht="15" customHeight="1" thickBot="1">
      <c r="A20" s="1">
        <v>11</v>
      </c>
      <c r="B20" s="99"/>
      <c r="C20" s="1">
        <f t="shared" si="0"/>
        <v>0</v>
      </c>
      <c r="D20" s="128">
        <v>2.33843</v>
      </c>
      <c r="E20" s="1">
        <f t="shared" si="1"/>
        <v>3415.4999999999827</v>
      </c>
      <c r="F20" s="33"/>
      <c r="G20" s="1">
        <f t="shared" si="2"/>
        <v>0</v>
      </c>
      <c r="H20" s="120">
        <v>4.40535</v>
      </c>
      <c r="I20" s="4">
        <f t="shared" si="3"/>
        <v>4019.4000000000115</v>
      </c>
      <c r="J20" s="120">
        <v>10.51258</v>
      </c>
      <c r="K20" s="1">
        <f t="shared" si="4"/>
        <v>30287.39999999999</v>
      </c>
      <c r="L20" s="33"/>
      <c r="M20" s="1">
        <f t="shared" si="5"/>
        <v>0</v>
      </c>
      <c r="N20" s="120">
        <v>4.08185</v>
      </c>
      <c r="O20" s="1">
        <f t="shared" si="6"/>
        <v>7563.600000000017</v>
      </c>
      <c r="P20" s="33"/>
      <c r="Q20" s="1">
        <f t="shared" si="7"/>
        <v>0</v>
      </c>
      <c r="R20" s="120">
        <v>11.28503</v>
      </c>
      <c r="S20" s="1">
        <f t="shared" si="8"/>
        <v>34029.6000000001</v>
      </c>
      <c r="T20" s="33"/>
      <c r="U20" s="1">
        <f t="shared" si="9"/>
        <v>0</v>
      </c>
      <c r="V20" s="120">
        <v>28.1567</v>
      </c>
      <c r="W20" s="1">
        <f t="shared" si="10"/>
        <v>13596.000000000202</v>
      </c>
      <c r="X20" s="33"/>
      <c r="Y20" s="1">
        <f t="shared" si="11"/>
        <v>0</v>
      </c>
      <c r="Z20" s="120">
        <v>9.90123</v>
      </c>
      <c r="AA20" s="1">
        <f t="shared" si="12"/>
        <v>3381.839999999997</v>
      </c>
      <c r="AB20" s="33">
        <v>6.52423</v>
      </c>
      <c r="AC20" s="1">
        <f t="shared" si="13"/>
        <v>7.0400000000461205</v>
      </c>
      <c r="AD20" s="120">
        <v>3.4836</v>
      </c>
      <c r="AE20" s="1">
        <f t="shared" si="14"/>
        <v>14807.760000000013</v>
      </c>
      <c r="AF20" s="33"/>
      <c r="AG20" s="1">
        <f t="shared" si="15"/>
        <v>0</v>
      </c>
      <c r="AH20" s="33"/>
      <c r="AI20" s="1">
        <f t="shared" si="16"/>
        <v>0</v>
      </c>
      <c r="AJ20" s="120">
        <v>2.28033</v>
      </c>
      <c r="AK20" s="1">
        <f t="shared" si="17"/>
        <v>1073.3800000000024</v>
      </c>
      <c r="AL20" s="33"/>
      <c r="AM20" s="1">
        <f t="shared" si="18"/>
        <v>0</v>
      </c>
      <c r="AN20" s="120">
        <v>9.08075</v>
      </c>
      <c r="AO20" s="1">
        <f t="shared" si="19"/>
        <v>802.4500000000056</v>
      </c>
      <c r="AP20" s="112"/>
      <c r="AQ20" s="2"/>
      <c r="AT20" s="2"/>
      <c r="AU20" s="129"/>
      <c r="AV20" s="129"/>
      <c r="AW20" s="2"/>
      <c r="AX20" s="2"/>
      <c r="AY20" s="2"/>
      <c r="AZ20" s="129"/>
      <c r="BA20" s="129"/>
      <c r="BB20" s="2"/>
    </row>
    <row r="21" spans="1:54" ht="15" customHeight="1" thickBot="1">
      <c r="A21" s="1">
        <v>12</v>
      </c>
      <c r="B21" s="99"/>
      <c r="C21" s="1">
        <f t="shared" si="0"/>
        <v>0</v>
      </c>
      <c r="D21" s="128">
        <v>2.3778</v>
      </c>
      <c r="E21" s="1">
        <f t="shared" si="1"/>
        <v>2598.4200000000233</v>
      </c>
      <c r="F21" s="33"/>
      <c r="G21" s="1">
        <f t="shared" si="2"/>
        <v>0</v>
      </c>
      <c r="H21" s="120">
        <v>4.43638</v>
      </c>
      <c r="I21" s="4">
        <f t="shared" si="3"/>
        <v>2047.9799999999634</v>
      </c>
      <c r="J21" s="120">
        <v>10.97413</v>
      </c>
      <c r="K21" s="1">
        <f t="shared" si="4"/>
        <v>30462.300000000054</v>
      </c>
      <c r="L21" s="33"/>
      <c r="M21" s="1">
        <f t="shared" si="5"/>
        <v>0</v>
      </c>
      <c r="N21" s="120">
        <v>4.21675</v>
      </c>
      <c r="O21" s="1">
        <f t="shared" si="6"/>
        <v>8903.400000000001</v>
      </c>
      <c r="P21" s="33"/>
      <c r="Q21" s="1">
        <f t="shared" si="7"/>
        <v>0</v>
      </c>
      <c r="R21" s="120">
        <v>11.66428</v>
      </c>
      <c r="S21" s="1">
        <f t="shared" si="8"/>
        <v>33373.99999999991</v>
      </c>
      <c r="T21" s="33"/>
      <c r="U21" s="1">
        <f t="shared" si="9"/>
        <v>0</v>
      </c>
      <c r="V21" s="120">
        <v>28.324</v>
      </c>
      <c r="W21" s="1">
        <f t="shared" si="10"/>
        <v>14722.400000000078</v>
      </c>
      <c r="X21" s="33"/>
      <c r="Y21" s="1">
        <f t="shared" si="11"/>
        <v>0</v>
      </c>
      <c r="Z21" s="120">
        <v>9.96263</v>
      </c>
      <c r="AA21" s="1">
        <f t="shared" si="12"/>
        <v>5403.200000000069</v>
      </c>
      <c r="AB21" s="33">
        <v>6.52423</v>
      </c>
      <c r="AC21" s="1">
        <f t="shared" si="13"/>
        <v>0</v>
      </c>
      <c r="AD21" s="120">
        <v>3.68233</v>
      </c>
      <c r="AE21" s="1">
        <f t="shared" si="14"/>
        <v>17488.239999999987</v>
      </c>
      <c r="AF21" s="33"/>
      <c r="AG21" s="1">
        <f t="shared" si="15"/>
        <v>0</v>
      </c>
      <c r="AH21" s="33"/>
      <c r="AI21" s="1">
        <f t="shared" si="16"/>
        <v>0</v>
      </c>
      <c r="AJ21" s="120">
        <v>2.35418</v>
      </c>
      <c r="AK21" s="1">
        <f t="shared" si="17"/>
        <v>812.3499999999973</v>
      </c>
      <c r="AL21" s="33"/>
      <c r="AM21" s="1">
        <f t="shared" si="18"/>
        <v>0</v>
      </c>
      <c r="AN21" s="120">
        <v>9.14023</v>
      </c>
      <c r="AO21" s="1">
        <f t="shared" si="19"/>
        <v>654.280000000007</v>
      </c>
      <c r="AP21" s="112"/>
      <c r="AQ21" s="2"/>
      <c r="AT21" s="2"/>
      <c r="AU21" s="129"/>
      <c r="AV21" s="129"/>
      <c r="AW21" s="2"/>
      <c r="AX21" s="2"/>
      <c r="AY21" s="2"/>
      <c r="AZ21" s="129"/>
      <c r="BA21" s="129"/>
      <c r="BB21" s="2"/>
    </row>
    <row r="22" spans="1:54" ht="15" customHeight="1" thickBot="1">
      <c r="A22" s="1">
        <v>13</v>
      </c>
      <c r="B22" s="99"/>
      <c r="C22" s="1">
        <f t="shared" si="0"/>
        <v>0</v>
      </c>
      <c r="D22" s="128">
        <v>2.42613</v>
      </c>
      <c r="E22" s="1">
        <f t="shared" si="1"/>
        <v>3189.779999999999</v>
      </c>
      <c r="F22" s="33"/>
      <c r="G22" s="1">
        <f t="shared" si="2"/>
        <v>0</v>
      </c>
      <c r="H22" s="120">
        <v>4.4933</v>
      </c>
      <c r="I22" s="4">
        <f t="shared" si="3"/>
        <v>3756.7199999999907</v>
      </c>
      <c r="J22" s="120">
        <v>11.41723</v>
      </c>
      <c r="K22" s="1">
        <f t="shared" si="4"/>
        <v>29244.59999999996</v>
      </c>
      <c r="L22" s="33"/>
      <c r="M22" s="1">
        <f t="shared" si="5"/>
        <v>0</v>
      </c>
      <c r="N22" s="120">
        <v>4.35713</v>
      </c>
      <c r="O22" s="1">
        <f t="shared" si="6"/>
        <v>9265.079999999967</v>
      </c>
      <c r="P22" s="33"/>
      <c r="Q22" s="1">
        <f t="shared" si="7"/>
        <v>0</v>
      </c>
      <c r="R22" s="120">
        <v>12.05265</v>
      </c>
      <c r="S22" s="1">
        <f t="shared" si="8"/>
        <v>34176.56000000001</v>
      </c>
      <c r="T22" s="33"/>
      <c r="U22" s="1">
        <f t="shared" si="9"/>
        <v>0</v>
      </c>
      <c r="V22" s="120">
        <v>28.49845</v>
      </c>
      <c r="W22" s="1">
        <f t="shared" si="10"/>
        <v>15351.599999999706</v>
      </c>
      <c r="X22" s="33"/>
      <c r="Y22" s="1">
        <f t="shared" si="11"/>
        <v>0</v>
      </c>
      <c r="Z22" s="120">
        <v>10.02898</v>
      </c>
      <c r="AA22" s="1">
        <f t="shared" si="12"/>
        <v>5838.799999999992</v>
      </c>
      <c r="AB22" s="33">
        <v>6.52423</v>
      </c>
      <c r="AC22" s="1">
        <f t="shared" si="13"/>
        <v>0</v>
      </c>
      <c r="AD22" s="120">
        <v>3.86003</v>
      </c>
      <c r="AE22" s="1">
        <f t="shared" si="14"/>
        <v>15637.600000000017</v>
      </c>
      <c r="AF22" s="33"/>
      <c r="AG22" s="1">
        <f t="shared" si="15"/>
        <v>0</v>
      </c>
      <c r="AH22" s="33"/>
      <c r="AI22" s="1">
        <f t="shared" si="16"/>
        <v>0</v>
      </c>
      <c r="AJ22" s="120">
        <v>2.42445</v>
      </c>
      <c r="AK22" s="1">
        <f t="shared" si="17"/>
        <v>772.9700000000031</v>
      </c>
      <c r="AL22" s="33"/>
      <c r="AM22" s="1">
        <f t="shared" si="18"/>
        <v>0</v>
      </c>
      <c r="AN22" s="120">
        <v>9.1894</v>
      </c>
      <c r="AO22" s="1">
        <f t="shared" si="19"/>
        <v>540.8699999999822</v>
      </c>
      <c r="AP22" s="112"/>
      <c r="AQ22" s="2"/>
      <c r="AT22" s="2"/>
      <c r="AU22" s="129"/>
      <c r="AV22" s="129"/>
      <c r="AW22" s="2"/>
      <c r="AX22" s="2"/>
      <c r="AY22" s="2"/>
      <c r="AZ22" s="129"/>
      <c r="BA22" s="129"/>
      <c r="BB22" s="2"/>
    </row>
    <row r="23" spans="1:54" ht="15" customHeight="1" thickBot="1">
      <c r="A23" s="1">
        <v>14</v>
      </c>
      <c r="B23" s="99"/>
      <c r="C23" s="1">
        <f t="shared" si="0"/>
        <v>0</v>
      </c>
      <c r="D23" s="128">
        <v>2.47178</v>
      </c>
      <c r="E23" s="1">
        <f t="shared" si="1"/>
        <v>3012.8999999999833</v>
      </c>
      <c r="F23" s="33"/>
      <c r="G23" s="1">
        <f t="shared" si="2"/>
        <v>0</v>
      </c>
      <c r="H23" s="120">
        <v>4.55093</v>
      </c>
      <c r="I23" s="4">
        <f t="shared" si="3"/>
        <v>3803.580000000034</v>
      </c>
      <c r="J23" s="120">
        <v>11.89555</v>
      </c>
      <c r="K23" s="1">
        <f t="shared" si="4"/>
        <v>31569.120000000006</v>
      </c>
      <c r="L23" s="33"/>
      <c r="M23" s="1">
        <f t="shared" si="5"/>
        <v>0</v>
      </c>
      <c r="N23" s="120">
        <v>4.50875</v>
      </c>
      <c r="O23" s="1">
        <f t="shared" si="6"/>
        <v>10006.92000000002</v>
      </c>
      <c r="P23" s="33"/>
      <c r="Q23" s="1">
        <f t="shared" si="7"/>
        <v>0</v>
      </c>
      <c r="R23" s="120">
        <v>12.4447</v>
      </c>
      <c r="S23" s="1">
        <f t="shared" si="8"/>
        <v>34500.39999999994</v>
      </c>
      <c r="T23" s="33"/>
      <c r="U23" s="1">
        <f t="shared" si="9"/>
        <v>0</v>
      </c>
      <c r="V23" s="120">
        <v>28.67783</v>
      </c>
      <c r="W23" s="1">
        <f t="shared" si="10"/>
        <v>15785.440000000164</v>
      </c>
      <c r="X23" s="33"/>
      <c r="Y23" s="1">
        <f t="shared" si="11"/>
        <v>0</v>
      </c>
      <c r="Z23" s="120">
        <v>10.08823</v>
      </c>
      <c r="AA23" s="1">
        <f t="shared" si="12"/>
        <v>5213.999999999885</v>
      </c>
      <c r="AB23" s="33">
        <v>6.52423</v>
      </c>
      <c r="AC23" s="1">
        <f t="shared" si="13"/>
        <v>0</v>
      </c>
      <c r="AD23" s="120">
        <v>4.05398</v>
      </c>
      <c r="AE23" s="1">
        <f t="shared" si="14"/>
        <v>17067.600000000006</v>
      </c>
      <c r="AF23" s="33"/>
      <c r="AG23" s="1">
        <f t="shared" si="15"/>
        <v>0</v>
      </c>
      <c r="AH23" s="33"/>
      <c r="AI23" s="1">
        <f t="shared" si="16"/>
        <v>0</v>
      </c>
      <c r="AJ23" s="120">
        <v>2.49873</v>
      </c>
      <c r="AK23" s="1">
        <f t="shared" si="17"/>
        <v>817.0799999999989</v>
      </c>
      <c r="AL23" s="33"/>
      <c r="AM23" s="1">
        <f t="shared" si="18"/>
        <v>0</v>
      </c>
      <c r="AN23" s="120">
        <v>9.2499</v>
      </c>
      <c r="AO23" s="1">
        <f t="shared" si="19"/>
        <v>665.5000000000122</v>
      </c>
      <c r="AP23" s="112"/>
      <c r="AQ23" s="2"/>
      <c r="AT23" s="2"/>
      <c r="AU23" s="129"/>
      <c r="AV23" s="129"/>
      <c r="AW23" s="2"/>
      <c r="AX23" s="2"/>
      <c r="AY23" s="2"/>
      <c r="AZ23" s="129"/>
      <c r="BA23" s="129"/>
      <c r="BB23" s="2"/>
    </row>
    <row r="24" spans="1:54" ht="15" customHeight="1" thickBot="1">
      <c r="A24" s="1">
        <v>15</v>
      </c>
      <c r="B24" s="99"/>
      <c r="C24" s="1">
        <f t="shared" si="0"/>
        <v>0</v>
      </c>
      <c r="D24" s="128">
        <v>2.52133</v>
      </c>
      <c r="E24" s="1">
        <f t="shared" si="1"/>
        <v>3270.299999999999</v>
      </c>
      <c r="F24" s="33"/>
      <c r="G24" s="1">
        <f t="shared" si="2"/>
        <v>0</v>
      </c>
      <c r="H24" s="120">
        <v>4.59873</v>
      </c>
      <c r="I24" s="4">
        <f t="shared" si="3"/>
        <v>3154.799999999975</v>
      </c>
      <c r="J24" s="120">
        <v>12.3835</v>
      </c>
      <c r="K24" s="1">
        <f t="shared" si="4"/>
        <v>32204.69999999998</v>
      </c>
      <c r="L24" s="33"/>
      <c r="M24" s="1">
        <f t="shared" si="5"/>
        <v>0</v>
      </c>
      <c r="N24" s="120">
        <v>4.65278</v>
      </c>
      <c r="O24" s="1">
        <f t="shared" si="6"/>
        <v>9505.979999999992</v>
      </c>
      <c r="P24" s="33"/>
      <c r="Q24" s="1">
        <f t="shared" si="7"/>
        <v>0</v>
      </c>
      <c r="R24" s="120">
        <v>12.83203</v>
      </c>
      <c r="S24" s="1">
        <f t="shared" si="8"/>
        <v>34085.04000000004</v>
      </c>
      <c r="T24" s="33"/>
      <c r="U24" s="1">
        <f t="shared" si="9"/>
        <v>0</v>
      </c>
      <c r="V24" s="120">
        <v>28.84455</v>
      </c>
      <c r="W24" s="1">
        <f t="shared" si="10"/>
        <v>14671.360000000135</v>
      </c>
      <c r="X24" s="33"/>
      <c r="Y24" s="1">
        <f t="shared" si="11"/>
        <v>0</v>
      </c>
      <c r="Z24" s="120">
        <v>10.15023</v>
      </c>
      <c r="AA24" s="1">
        <f t="shared" si="12"/>
        <v>5456.000000000103</v>
      </c>
      <c r="AB24" s="33">
        <v>6.52423</v>
      </c>
      <c r="AC24" s="1">
        <f t="shared" si="13"/>
        <v>0</v>
      </c>
      <c r="AD24" s="120">
        <v>4.24575</v>
      </c>
      <c r="AE24" s="1">
        <f t="shared" si="14"/>
        <v>16875.76</v>
      </c>
      <c r="AF24" s="33"/>
      <c r="AG24" s="1">
        <f t="shared" si="15"/>
        <v>0</v>
      </c>
      <c r="AH24" s="33"/>
      <c r="AI24" s="1">
        <f t="shared" si="16"/>
        <v>0</v>
      </c>
      <c r="AJ24" s="120">
        <v>2.57548</v>
      </c>
      <c r="AK24" s="1">
        <f t="shared" si="17"/>
        <v>844.250000000001</v>
      </c>
      <c r="AL24" s="33"/>
      <c r="AM24" s="1">
        <f t="shared" si="18"/>
        <v>0</v>
      </c>
      <c r="AN24" s="120">
        <v>9.30593</v>
      </c>
      <c r="AO24" s="1">
        <f t="shared" si="19"/>
        <v>616.3299999999979</v>
      </c>
      <c r="AP24" s="112"/>
      <c r="AQ24" s="2"/>
      <c r="AT24" s="2"/>
      <c r="AU24" s="129"/>
      <c r="AV24" s="129"/>
      <c r="AW24" s="2"/>
      <c r="AX24" s="2"/>
      <c r="AY24" s="2"/>
      <c r="AZ24" s="129"/>
      <c r="BA24" s="129"/>
      <c r="BB24" s="2"/>
    </row>
    <row r="25" spans="1:54" ht="15" customHeight="1" thickBot="1">
      <c r="A25" s="1">
        <v>16</v>
      </c>
      <c r="B25" s="99"/>
      <c r="C25" s="1">
        <f t="shared" si="0"/>
        <v>0</v>
      </c>
      <c r="D25" s="128">
        <v>2.56448</v>
      </c>
      <c r="E25" s="1">
        <f t="shared" si="1"/>
        <v>2847.900000000016</v>
      </c>
      <c r="F25" s="33"/>
      <c r="G25" s="1">
        <f t="shared" si="2"/>
        <v>0</v>
      </c>
      <c r="H25" s="120">
        <v>4.63493</v>
      </c>
      <c r="I25" s="4">
        <f t="shared" si="3"/>
        <v>2389.2000000000007</v>
      </c>
      <c r="J25" s="120">
        <v>12.84975</v>
      </c>
      <c r="K25" s="1">
        <f t="shared" si="4"/>
        <v>30772.500000000033</v>
      </c>
      <c r="L25" s="33"/>
      <c r="M25" s="1">
        <f t="shared" si="5"/>
        <v>0</v>
      </c>
      <c r="N25" s="120">
        <v>4.7671</v>
      </c>
      <c r="O25" s="1">
        <f t="shared" si="6"/>
        <v>7545.1200000000135</v>
      </c>
      <c r="P25" s="33"/>
      <c r="Q25" s="1">
        <f t="shared" si="7"/>
        <v>0</v>
      </c>
      <c r="R25" s="120">
        <v>13.21198</v>
      </c>
      <c r="S25" s="1">
        <f t="shared" si="8"/>
        <v>33435.60000000008</v>
      </c>
      <c r="T25" s="33"/>
      <c r="U25" s="1">
        <f t="shared" si="9"/>
        <v>0</v>
      </c>
      <c r="V25" s="120">
        <v>28.98883</v>
      </c>
      <c r="W25" s="1">
        <f t="shared" si="10"/>
        <v>12696.63999999986</v>
      </c>
      <c r="X25" s="33"/>
      <c r="Y25" s="1">
        <f t="shared" si="11"/>
        <v>0</v>
      </c>
      <c r="Z25" s="120">
        <v>10.18895</v>
      </c>
      <c r="AA25" s="1">
        <f t="shared" si="12"/>
        <v>3407.3599999999687</v>
      </c>
      <c r="AB25" s="33">
        <v>6.52433</v>
      </c>
      <c r="AC25" s="1">
        <f t="shared" si="13"/>
        <v>8.799999999979491</v>
      </c>
      <c r="AD25" s="120">
        <v>4.39695</v>
      </c>
      <c r="AE25" s="1">
        <f t="shared" si="14"/>
        <v>13305.60000000002</v>
      </c>
      <c r="AF25" s="33"/>
      <c r="AG25" s="1">
        <f t="shared" si="15"/>
        <v>0</v>
      </c>
      <c r="AH25" s="33"/>
      <c r="AI25" s="1">
        <f t="shared" si="16"/>
        <v>0</v>
      </c>
      <c r="AJ25" s="120">
        <v>2.6399</v>
      </c>
      <c r="AK25" s="1">
        <f t="shared" si="17"/>
        <v>708.6199999999967</v>
      </c>
      <c r="AL25" s="33"/>
      <c r="AM25" s="1">
        <f t="shared" si="18"/>
        <v>0</v>
      </c>
      <c r="AN25" s="120">
        <v>9.35703</v>
      </c>
      <c r="AO25" s="1">
        <f t="shared" si="19"/>
        <v>562.0999999999991</v>
      </c>
      <c r="AP25" s="112"/>
      <c r="AQ25" s="2"/>
      <c r="AT25" s="2"/>
      <c r="AU25" s="129"/>
      <c r="AV25" s="129"/>
      <c r="AW25" s="2"/>
      <c r="AX25" s="2"/>
      <c r="AY25" s="2"/>
      <c r="AZ25" s="129"/>
      <c r="BA25" s="129"/>
      <c r="BB25" s="2"/>
    </row>
    <row r="26" spans="1:54" ht="15" customHeight="1" thickBot="1">
      <c r="A26" s="1">
        <v>17</v>
      </c>
      <c r="B26" s="99"/>
      <c r="C26" s="1">
        <f t="shared" si="0"/>
        <v>0</v>
      </c>
      <c r="D26" s="128">
        <v>2.5975</v>
      </c>
      <c r="E26" s="1">
        <f t="shared" si="1"/>
        <v>2179.3200000000033</v>
      </c>
      <c r="F26" s="33"/>
      <c r="G26" s="1">
        <f t="shared" si="2"/>
        <v>0</v>
      </c>
      <c r="H26" s="120">
        <v>4.67085</v>
      </c>
      <c r="I26" s="4">
        <f t="shared" si="3"/>
        <v>2370.7199999999966</v>
      </c>
      <c r="J26" s="120">
        <v>13.28133</v>
      </c>
      <c r="K26" s="1">
        <f t="shared" si="4"/>
        <v>28484.28000000002</v>
      </c>
      <c r="L26" s="33"/>
      <c r="M26" s="1">
        <f t="shared" si="5"/>
        <v>0</v>
      </c>
      <c r="N26" s="120">
        <v>4.86995</v>
      </c>
      <c r="O26" s="1">
        <f t="shared" si="6"/>
        <v>6788.100000000007</v>
      </c>
      <c r="P26" s="33"/>
      <c r="Q26" s="1">
        <f t="shared" si="7"/>
        <v>0</v>
      </c>
      <c r="R26" s="120">
        <v>13.60273</v>
      </c>
      <c r="S26" s="1">
        <f t="shared" si="8"/>
        <v>34385.9999999999</v>
      </c>
      <c r="T26" s="33"/>
      <c r="U26" s="1">
        <f t="shared" si="9"/>
        <v>0</v>
      </c>
      <c r="V26" s="120">
        <v>29.14845</v>
      </c>
      <c r="W26" s="1">
        <f t="shared" si="10"/>
        <v>14046.560000000029</v>
      </c>
      <c r="X26" s="33"/>
      <c r="Y26" s="1">
        <f t="shared" si="11"/>
        <v>0</v>
      </c>
      <c r="Z26" s="120">
        <v>10.21205</v>
      </c>
      <c r="AA26" s="1">
        <f t="shared" si="12"/>
        <v>2032.799999999952</v>
      </c>
      <c r="AB26" s="33">
        <v>6.52483</v>
      </c>
      <c r="AC26" s="1">
        <f t="shared" si="13"/>
        <v>43.999999999975614</v>
      </c>
      <c r="AD26" s="120">
        <v>4.5307</v>
      </c>
      <c r="AE26" s="1">
        <f t="shared" si="14"/>
        <v>11770.000000000004</v>
      </c>
      <c r="AF26" s="33"/>
      <c r="AG26" s="1">
        <f t="shared" si="15"/>
        <v>0</v>
      </c>
      <c r="AH26" s="33"/>
      <c r="AI26" s="1">
        <f t="shared" si="16"/>
        <v>0</v>
      </c>
      <c r="AJ26" s="120">
        <v>2.69243</v>
      </c>
      <c r="AK26" s="1">
        <f t="shared" si="17"/>
        <v>577.8299999999996</v>
      </c>
      <c r="AL26" s="33"/>
      <c r="AM26" s="1">
        <f t="shared" si="18"/>
        <v>0</v>
      </c>
      <c r="AN26" s="120">
        <v>9.39943</v>
      </c>
      <c r="AO26" s="1">
        <f t="shared" si="19"/>
        <v>466.40000000000725</v>
      </c>
      <c r="AP26" s="112"/>
      <c r="AQ26" s="2"/>
      <c r="AT26" s="2"/>
      <c r="AU26" s="129"/>
      <c r="AV26" s="129"/>
      <c r="AW26" s="2"/>
      <c r="AX26" s="2"/>
      <c r="AY26" s="2"/>
      <c r="AZ26" s="129"/>
      <c r="BA26" s="129"/>
      <c r="BB26" s="2"/>
    </row>
    <row r="27" spans="1:54" ht="15" customHeight="1" thickBot="1">
      <c r="A27" s="1">
        <v>18</v>
      </c>
      <c r="B27" s="99"/>
      <c r="C27" s="1">
        <f t="shared" si="0"/>
        <v>0</v>
      </c>
      <c r="D27" s="128">
        <v>2.62503</v>
      </c>
      <c r="E27" s="1">
        <f t="shared" si="1"/>
        <v>1816.9800000000037</v>
      </c>
      <c r="F27" s="33"/>
      <c r="G27" s="1">
        <f t="shared" si="2"/>
        <v>0</v>
      </c>
      <c r="H27" s="120">
        <v>4.7038</v>
      </c>
      <c r="I27" s="4">
        <f t="shared" si="3"/>
        <v>2174.7000000000317</v>
      </c>
      <c r="J27" s="120">
        <v>13.73285</v>
      </c>
      <c r="K27" s="1">
        <f t="shared" si="4"/>
        <v>29800.319999999905</v>
      </c>
      <c r="L27" s="33"/>
      <c r="M27" s="1">
        <f t="shared" si="5"/>
        <v>0</v>
      </c>
      <c r="N27" s="120">
        <v>4.97558</v>
      </c>
      <c r="O27" s="1">
        <f t="shared" si="6"/>
        <v>6971.579999999978</v>
      </c>
      <c r="P27" s="33"/>
      <c r="Q27" s="1">
        <f t="shared" si="7"/>
        <v>0</v>
      </c>
      <c r="R27" s="120">
        <v>13.99698</v>
      </c>
      <c r="S27" s="1">
        <f t="shared" si="8"/>
        <v>34694.00000000012</v>
      </c>
      <c r="T27" s="33"/>
      <c r="U27" s="1">
        <f t="shared" si="9"/>
        <v>0</v>
      </c>
      <c r="V27" s="120">
        <v>29.29933</v>
      </c>
      <c r="W27" s="1">
        <f t="shared" si="10"/>
        <v>13277.44000000007</v>
      </c>
      <c r="X27" s="33"/>
      <c r="Y27" s="1">
        <f t="shared" si="11"/>
        <v>0</v>
      </c>
      <c r="Z27" s="120">
        <v>10.23565</v>
      </c>
      <c r="AA27" s="1">
        <f t="shared" si="12"/>
        <v>2076.8000000000056</v>
      </c>
      <c r="AB27" s="33">
        <v>6.52485</v>
      </c>
      <c r="AC27" s="1">
        <f t="shared" si="13"/>
        <v>1.7600000000115301</v>
      </c>
      <c r="AD27" s="120">
        <v>4.68378</v>
      </c>
      <c r="AE27" s="1">
        <f t="shared" si="14"/>
        <v>13471.039999999932</v>
      </c>
      <c r="AF27" s="33"/>
      <c r="AG27" s="1">
        <f t="shared" si="15"/>
        <v>0</v>
      </c>
      <c r="AH27" s="33"/>
      <c r="AI27" s="1">
        <f t="shared" si="16"/>
        <v>0</v>
      </c>
      <c r="AJ27" s="120">
        <v>2.7385</v>
      </c>
      <c r="AK27" s="1">
        <f t="shared" si="17"/>
        <v>506.77000000000305</v>
      </c>
      <c r="AL27" s="33"/>
      <c r="AM27" s="1">
        <f t="shared" si="18"/>
        <v>0</v>
      </c>
      <c r="AN27" s="120">
        <v>9.43783</v>
      </c>
      <c r="AO27" s="1">
        <f t="shared" si="19"/>
        <v>422.3999999999926</v>
      </c>
      <c r="AP27" s="112"/>
      <c r="AQ27" s="2"/>
      <c r="AT27" s="2"/>
      <c r="AU27" s="129"/>
      <c r="AV27" s="129"/>
      <c r="AW27" s="2"/>
      <c r="AX27" s="2"/>
      <c r="AY27" s="2"/>
      <c r="AZ27" s="129"/>
      <c r="BA27" s="129"/>
      <c r="BB27" s="2"/>
    </row>
    <row r="28" spans="1:54" ht="15" customHeight="1" thickBot="1">
      <c r="A28" s="1">
        <v>19</v>
      </c>
      <c r="B28" s="99"/>
      <c r="C28" s="1">
        <f t="shared" si="0"/>
        <v>0</v>
      </c>
      <c r="D28" s="128">
        <v>2.65223</v>
      </c>
      <c r="E28" s="1">
        <f t="shared" si="1"/>
        <v>1795.1999999999782</v>
      </c>
      <c r="F28" s="33"/>
      <c r="G28" s="1">
        <f t="shared" si="2"/>
        <v>0</v>
      </c>
      <c r="H28" s="120">
        <v>4.72553</v>
      </c>
      <c r="I28" s="4">
        <f t="shared" si="3"/>
        <v>1434.179999999987</v>
      </c>
      <c r="J28" s="120">
        <v>14.18468</v>
      </c>
      <c r="K28" s="1">
        <f t="shared" si="4"/>
        <v>29820.78000000007</v>
      </c>
      <c r="L28" s="33"/>
      <c r="M28" s="1">
        <f t="shared" si="5"/>
        <v>0</v>
      </c>
      <c r="N28" s="120">
        <v>5.09695</v>
      </c>
      <c r="O28" s="1">
        <f t="shared" si="6"/>
        <v>8010.419999999984</v>
      </c>
      <c r="P28" s="33"/>
      <c r="Q28" s="1">
        <f t="shared" si="7"/>
        <v>0</v>
      </c>
      <c r="R28" s="120">
        <v>14.3834</v>
      </c>
      <c r="S28" s="1">
        <f t="shared" si="8"/>
        <v>34004.95999999994</v>
      </c>
      <c r="T28" s="33"/>
      <c r="U28" s="1">
        <f t="shared" si="9"/>
        <v>0</v>
      </c>
      <c r="V28" s="120">
        <v>29.41808</v>
      </c>
      <c r="W28" s="1">
        <f t="shared" si="10"/>
        <v>10449.999999999874</v>
      </c>
      <c r="X28" s="33"/>
      <c r="Y28" s="1">
        <f t="shared" si="11"/>
        <v>0</v>
      </c>
      <c r="Z28" s="120">
        <v>10.28048</v>
      </c>
      <c r="AA28" s="1">
        <f t="shared" si="12"/>
        <v>3945.040000000091</v>
      </c>
      <c r="AB28" s="33">
        <v>6.52485</v>
      </c>
      <c r="AC28" s="1">
        <f t="shared" si="13"/>
        <v>0</v>
      </c>
      <c r="AD28" s="120">
        <v>4.85785</v>
      </c>
      <c r="AE28" s="1">
        <f t="shared" si="14"/>
        <v>15318.160000000034</v>
      </c>
      <c r="AF28" s="33"/>
      <c r="AG28" s="1">
        <f t="shared" si="15"/>
        <v>0</v>
      </c>
      <c r="AH28" s="33"/>
      <c r="AI28" s="1">
        <f t="shared" si="16"/>
        <v>0</v>
      </c>
      <c r="AJ28" s="120">
        <v>2.77905</v>
      </c>
      <c r="AK28" s="1">
        <f t="shared" si="17"/>
        <v>446.0499999999961</v>
      </c>
      <c r="AL28" s="33"/>
      <c r="AM28" s="1">
        <f t="shared" si="18"/>
        <v>0</v>
      </c>
      <c r="AN28" s="120">
        <v>9.47333</v>
      </c>
      <c r="AO28" s="1">
        <f t="shared" si="19"/>
        <v>390.5000000000083</v>
      </c>
      <c r="AP28" s="112"/>
      <c r="AQ28" s="2"/>
      <c r="AT28" s="2"/>
      <c r="AU28" s="129"/>
      <c r="AV28" s="129"/>
      <c r="AW28" s="2"/>
      <c r="AX28" s="2"/>
      <c r="AY28" s="2"/>
      <c r="AZ28" s="129"/>
      <c r="BA28" s="129"/>
      <c r="BB28" s="2"/>
    </row>
    <row r="29" spans="1:54" ht="15" customHeight="1" thickBot="1">
      <c r="A29" s="1">
        <v>20</v>
      </c>
      <c r="B29" s="99"/>
      <c r="C29" s="1">
        <f t="shared" si="0"/>
        <v>0</v>
      </c>
      <c r="D29" s="128">
        <v>2.6773</v>
      </c>
      <c r="E29" s="1">
        <f t="shared" si="1"/>
        <v>1654.6199999999951</v>
      </c>
      <c r="F29" s="33"/>
      <c r="G29" s="1">
        <f t="shared" si="2"/>
        <v>0</v>
      </c>
      <c r="H29" s="120">
        <v>4.73785</v>
      </c>
      <c r="I29" s="4">
        <f t="shared" si="3"/>
        <v>813.1199999999925</v>
      </c>
      <c r="J29" s="120">
        <v>14.6191</v>
      </c>
      <c r="K29" s="1">
        <f t="shared" si="4"/>
        <v>28671.719999999958</v>
      </c>
      <c r="L29" s="33"/>
      <c r="M29" s="1">
        <f t="shared" si="5"/>
        <v>0</v>
      </c>
      <c r="N29" s="120">
        <v>5.20853</v>
      </c>
      <c r="O29" s="1">
        <f t="shared" si="6"/>
        <v>7364.280000000001</v>
      </c>
      <c r="P29" s="33"/>
      <c r="Q29" s="1">
        <f t="shared" si="7"/>
        <v>0</v>
      </c>
      <c r="R29" s="120">
        <v>14.79585</v>
      </c>
      <c r="S29" s="1">
        <f t="shared" si="8"/>
        <v>36295.59999999998</v>
      </c>
      <c r="T29" s="33"/>
      <c r="U29" s="1">
        <f t="shared" si="9"/>
        <v>0</v>
      </c>
      <c r="V29" s="120">
        <v>29.57888</v>
      </c>
      <c r="W29" s="1">
        <f t="shared" si="10"/>
        <v>14150.400000000162</v>
      </c>
      <c r="X29" s="33"/>
      <c r="Y29" s="1">
        <f t="shared" si="11"/>
        <v>0</v>
      </c>
      <c r="Z29" s="120">
        <v>10.32335</v>
      </c>
      <c r="AA29" s="1">
        <f t="shared" si="12"/>
        <v>3772.559999999899</v>
      </c>
      <c r="AB29" s="33">
        <v>6.52485</v>
      </c>
      <c r="AC29" s="1">
        <f t="shared" si="13"/>
        <v>0</v>
      </c>
      <c r="AD29" s="120">
        <v>5.02665</v>
      </c>
      <c r="AE29" s="1">
        <f t="shared" si="14"/>
        <v>14854.400000000005</v>
      </c>
      <c r="AF29" s="33"/>
      <c r="AG29" s="1">
        <f t="shared" si="15"/>
        <v>0</v>
      </c>
      <c r="AH29" s="33"/>
      <c r="AI29" s="1">
        <f t="shared" si="16"/>
        <v>0</v>
      </c>
      <c r="AJ29" s="120">
        <v>2.81573</v>
      </c>
      <c r="AK29" s="1">
        <f t="shared" si="17"/>
        <v>403.48000000000053</v>
      </c>
      <c r="AL29" s="33"/>
      <c r="AM29" s="1">
        <f t="shared" si="18"/>
        <v>0</v>
      </c>
      <c r="AN29" s="120">
        <v>9.50613</v>
      </c>
      <c r="AO29" s="1">
        <f t="shared" si="19"/>
        <v>360.79999999999933</v>
      </c>
      <c r="AP29" s="112"/>
      <c r="AQ29" s="2"/>
      <c r="AT29" s="2"/>
      <c r="AU29" s="129"/>
      <c r="AV29" s="129"/>
      <c r="AW29" s="2"/>
      <c r="AX29" s="2"/>
      <c r="AY29" s="2"/>
      <c r="AZ29" s="129"/>
      <c r="BA29" s="129"/>
      <c r="BB29" s="2"/>
    </row>
    <row r="30" spans="1:54" ht="15" customHeight="1" thickBot="1">
      <c r="A30" s="1">
        <v>21</v>
      </c>
      <c r="B30" s="99"/>
      <c r="C30" s="1">
        <f t="shared" si="0"/>
        <v>0</v>
      </c>
      <c r="D30" s="128">
        <v>2.7052</v>
      </c>
      <c r="E30" s="1">
        <f t="shared" si="1"/>
        <v>1841.400000000017</v>
      </c>
      <c r="F30" s="33"/>
      <c r="G30" s="1">
        <f t="shared" si="2"/>
        <v>0</v>
      </c>
      <c r="H30" s="120">
        <v>4.75185</v>
      </c>
      <c r="I30" s="4">
        <f t="shared" si="3"/>
        <v>924.0000000000155</v>
      </c>
      <c r="J30" s="120">
        <v>15.05428</v>
      </c>
      <c r="K30" s="1">
        <f t="shared" si="4"/>
        <v>28721.880000000052</v>
      </c>
      <c r="L30" s="33"/>
      <c r="M30" s="1">
        <f t="shared" si="5"/>
        <v>0</v>
      </c>
      <c r="N30" s="120">
        <v>5.33658</v>
      </c>
      <c r="O30" s="1">
        <f t="shared" si="6"/>
        <v>8451.3</v>
      </c>
      <c r="P30" s="33"/>
      <c r="Q30" s="1">
        <f t="shared" si="7"/>
        <v>0</v>
      </c>
      <c r="R30" s="120">
        <v>15.1882</v>
      </c>
      <c r="S30" s="1">
        <f t="shared" si="8"/>
        <v>34526.80000000004</v>
      </c>
      <c r="T30" s="33"/>
      <c r="U30" s="1">
        <f t="shared" si="9"/>
        <v>0</v>
      </c>
      <c r="V30" s="120">
        <v>29.71435</v>
      </c>
      <c r="W30" s="1">
        <f t="shared" si="10"/>
        <v>11921.359999999822</v>
      </c>
      <c r="X30" s="33"/>
      <c r="Y30" s="1">
        <f t="shared" si="11"/>
        <v>0</v>
      </c>
      <c r="Z30" s="120">
        <v>10.36845</v>
      </c>
      <c r="AA30" s="1">
        <f t="shared" si="12"/>
        <v>3968.7999999999734</v>
      </c>
      <c r="AB30" s="33">
        <v>6.52485</v>
      </c>
      <c r="AC30" s="1">
        <f t="shared" si="13"/>
        <v>0</v>
      </c>
      <c r="AD30" s="120">
        <v>5.21745</v>
      </c>
      <c r="AE30" s="1">
        <f t="shared" si="14"/>
        <v>16790.400000000027</v>
      </c>
      <c r="AF30" s="33"/>
      <c r="AG30" s="1">
        <f t="shared" si="15"/>
        <v>0</v>
      </c>
      <c r="AH30" s="33"/>
      <c r="AI30" s="1">
        <f t="shared" si="16"/>
        <v>0</v>
      </c>
      <c r="AJ30" s="120">
        <v>2.8495</v>
      </c>
      <c r="AK30" s="1">
        <f t="shared" si="17"/>
        <v>371.4700000000009</v>
      </c>
      <c r="AL30" s="33"/>
      <c r="AM30" s="1">
        <f t="shared" si="18"/>
        <v>0</v>
      </c>
      <c r="AN30" s="120">
        <v>9.53703</v>
      </c>
      <c r="AO30" s="1">
        <f t="shared" si="19"/>
        <v>339.8999999999894</v>
      </c>
      <c r="AP30" s="112"/>
      <c r="AQ30" s="2"/>
      <c r="AT30" s="2"/>
      <c r="AU30" s="129"/>
      <c r="AV30" s="129"/>
      <c r="AW30" s="2"/>
      <c r="AX30" s="2"/>
      <c r="AY30" s="2"/>
      <c r="AZ30" s="129"/>
      <c r="BA30" s="129"/>
      <c r="BB30" s="2"/>
    </row>
    <row r="31" spans="1:54" ht="15" customHeight="1" thickBot="1">
      <c r="A31" s="1">
        <v>22</v>
      </c>
      <c r="B31" s="99"/>
      <c r="C31" s="1">
        <f t="shared" si="0"/>
        <v>0</v>
      </c>
      <c r="D31" s="128">
        <v>2.73415</v>
      </c>
      <c r="E31" s="1">
        <f t="shared" si="1"/>
        <v>1910.700000000002</v>
      </c>
      <c r="F31" s="33"/>
      <c r="G31" s="1">
        <f t="shared" si="2"/>
        <v>0</v>
      </c>
      <c r="H31" s="120">
        <v>4.77073</v>
      </c>
      <c r="I31" s="4">
        <f t="shared" si="3"/>
        <v>1246.0800000000152</v>
      </c>
      <c r="J31" s="120">
        <v>15.49875</v>
      </c>
      <c r="K31" s="1">
        <f t="shared" si="4"/>
        <v>29335.019999999935</v>
      </c>
      <c r="L31" s="33"/>
      <c r="M31" s="1">
        <f t="shared" si="5"/>
        <v>0</v>
      </c>
      <c r="N31" s="120">
        <v>5.47168</v>
      </c>
      <c r="O31" s="1">
        <f t="shared" si="6"/>
        <v>8916.60000000003</v>
      </c>
      <c r="P31" s="33"/>
      <c r="Q31" s="1">
        <f t="shared" si="7"/>
        <v>0</v>
      </c>
      <c r="R31" s="120">
        <v>15.60285</v>
      </c>
      <c r="S31" s="1">
        <f t="shared" si="8"/>
        <v>36489.2</v>
      </c>
      <c r="T31" s="33"/>
      <c r="U31" s="1">
        <f t="shared" si="9"/>
        <v>0</v>
      </c>
      <c r="V31" s="120">
        <v>29.88463</v>
      </c>
      <c r="W31" s="1">
        <f t="shared" si="10"/>
        <v>14984.640000000156</v>
      </c>
      <c r="X31" s="33"/>
      <c r="Y31" s="1">
        <f t="shared" si="11"/>
        <v>0</v>
      </c>
      <c r="Z31" s="120">
        <v>10.4283</v>
      </c>
      <c r="AA31" s="1">
        <f t="shared" si="12"/>
        <v>5266.800000000075</v>
      </c>
      <c r="AB31" s="33">
        <v>6.52485</v>
      </c>
      <c r="AC31" s="1">
        <f t="shared" si="13"/>
        <v>0</v>
      </c>
      <c r="AD31" s="120">
        <v>5.417</v>
      </c>
      <c r="AE31" s="1">
        <f t="shared" si="14"/>
        <v>17560.39999999995</v>
      </c>
      <c r="AF31" s="33"/>
      <c r="AG31" s="1">
        <f t="shared" si="15"/>
        <v>0</v>
      </c>
      <c r="AH31" s="33"/>
      <c r="AI31" s="1">
        <f t="shared" si="16"/>
        <v>0</v>
      </c>
      <c r="AJ31" s="120">
        <v>2.89945</v>
      </c>
      <c r="AK31" s="1">
        <f t="shared" si="17"/>
        <v>549.4499999999994</v>
      </c>
      <c r="AL31" s="33"/>
      <c r="AM31" s="1">
        <f t="shared" si="18"/>
        <v>0</v>
      </c>
      <c r="AN31" s="120">
        <v>9.58163</v>
      </c>
      <c r="AO31" s="1">
        <f t="shared" si="19"/>
        <v>490.60000000000946</v>
      </c>
      <c r="AP31" s="112"/>
      <c r="AQ31" s="2"/>
      <c r="AT31" s="2"/>
      <c r="AU31" s="129"/>
      <c r="AV31" s="129"/>
      <c r="AW31" s="2"/>
      <c r="AX31" s="2"/>
      <c r="AY31" s="2"/>
      <c r="AZ31" s="129"/>
      <c r="BA31" s="129"/>
      <c r="BB31" s="2"/>
    </row>
    <row r="32" spans="1:54" ht="15" customHeight="1" thickBot="1">
      <c r="A32" s="1">
        <v>23</v>
      </c>
      <c r="B32" s="99"/>
      <c r="C32" s="1">
        <f t="shared" si="0"/>
        <v>0</v>
      </c>
      <c r="D32" s="128">
        <v>2.7633</v>
      </c>
      <c r="E32" s="1">
        <f t="shared" si="1"/>
        <v>1923.9000000000005</v>
      </c>
      <c r="F32" s="33"/>
      <c r="G32" s="1">
        <f t="shared" si="2"/>
        <v>0</v>
      </c>
      <c r="H32" s="120">
        <v>4.7664</v>
      </c>
      <c r="I32" s="4">
        <f t="shared" si="3"/>
        <v>-285.78000000002567</v>
      </c>
      <c r="J32" s="120">
        <v>15.94488</v>
      </c>
      <c r="K32" s="1">
        <f t="shared" si="4"/>
        <v>29444.58000000001</v>
      </c>
      <c r="L32" s="33"/>
      <c r="M32" s="1">
        <f t="shared" si="5"/>
        <v>0</v>
      </c>
      <c r="N32" s="120">
        <v>5.6104</v>
      </c>
      <c r="O32" s="1">
        <f t="shared" si="6"/>
        <v>9155.520000000011</v>
      </c>
      <c r="P32" s="33"/>
      <c r="Q32" s="1">
        <f t="shared" si="7"/>
        <v>0</v>
      </c>
      <c r="R32" s="120">
        <v>16.02393</v>
      </c>
      <c r="S32" s="1">
        <f t="shared" si="8"/>
        <v>37055.03999999999</v>
      </c>
      <c r="T32" s="33"/>
      <c r="U32" s="1">
        <f t="shared" si="9"/>
        <v>0</v>
      </c>
      <c r="V32" s="120">
        <v>30.0107</v>
      </c>
      <c r="W32" s="1">
        <f t="shared" si="10"/>
        <v>11094.159999999874</v>
      </c>
      <c r="X32" s="33"/>
      <c r="Y32" s="1">
        <f t="shared" si="11"/>
        <v>0</v>
      </c>
      <c r="Z32" s="120">
        <v>10.47675</v>
      </c>
      <c r="AA32" s="1">
        <f t="shared" si="12"/>
        <v>4263.599999999911</v>
      </c>
      <c r="AB32" s="33">
        <v>6.52485</v>
      </c>
      <c r="AC32" s="1">
        <f t="shared" si="13"/>
        <v>0</v>
      </c>
      <c r="AD32" s="120">
        <v>5.6006</v>
      </c>
      <c r="AE32" s="1">
        <f t="shared" si="14"/>
        <v>16156.800000000017</v>
      </c>
      <c r="AF32" s="33"/>
      <c r="AG32" s="1">
        <f t="shared" si="15"/>
        <v>0</v>
      </c>
      <c r="AH32" s="33"/>
      <c r="AI32" s="1">
        <f t="shared" si="16"/>
        <v>0</v>
      </c>
      <c r="AJ32" s="120">
        <v>2.9495</v>
      </c>
      <c r="AK32" s="1">
        <f t="shared" si="17"/>
        <v>550.5500000000017</v>
      </c>
      <c r="AL32" s="33"/>
      <c r="AM32" s="1">
        <f t="shared" si="18"/>
        <v>0</v>
      </c>
      <c r="AN32" s="120">
        <v>9.6286</v>
      </c>
      <c r="AO32" s="1">
        <f t="shared" si="19"/>
        <v>516.6699999999995</v>
      </c>
      <c r="AP32" s="112"/>
      <c r="AQ32" s="2"/>
      <c r="AT32" s="2"/>
      <c r="AU32" s="129"/>
      <c r="AV32" s="129"/>
      <c r="AW32" s="2"/>
      <c r="AX32" s="2"/>
      <c r="AY32" s="2"/>
      <c r="AZ32" s="129"/>
      <c r="BA32" s="129"/>
      <c r="BB32" s="2"/>
    </row>
    <row r="33" spans="1:54" ht="15" customHeight="1" thickBot="1">
      <c r="A33" s="1">
        <v>24</v>
      </c>
      <c r="B33" s="99"/>
      <c r="C33" s="1">
        <f t="shared" si="0"/>
        <v>0</v>
      </c>
      <c r="D33" s="128">
        <v>2.79145</v>
      </c>
      <c r="E33" s="1">
        <f t="shared" si="1"/>
        <v>1857.9000000000078</v>
      </c>
      <c r="F33" s="33"/>
      <c r="G33" s="1">
        <f t="shared" si="2"/>
        <v>0</v>
      </c>
      <c r="H33" s="120">
        <v>4.8072</v>
      </c>
      <c r="I33" s="4">
        <f t="shared" si="3"/>
        <v>2692.7999999999965</v>
      </c>
      <c r="J33" s="120">
        <v>16.37838</v>
      </c>
      <c r="K33" s="1">
        <f t="shared" si="4"/>
        <v>28611.00000000003</v>
      </c>
      <c r="L33" s="33"/>
      <c r="M33" s="1">
        <f t="shared" si="5"/>
        <v>0</v>
      </c>
      <c r="N33" s="120">
        <v>5.7401</v>
      </c>
      <c r="O33" s="1">
        <f t="shared" si="6"/>
        <v>8560.19999999998</v>
      </c>
      <c r="P33" s="33"/>
      <c r="Q33" s="1">
        <f t="shared" si="7"/>
        <v>0</v>
      </c>
      <c r="R33" s="120">
        <v>16.4264</v>
      </c>
      <c r="S33" s="1">
        <f t="shared" si="8"/>
        <v>35417.36000000009</v>
      </c>
      <c r="T33" s="33"/>
      <c r="U33" s="1">
        <f t="shared" si="9"/>
        <v>0</v>
      </c>
      <c r="V33" s="120">
        <v>30.15708</v>
      </c>
      <c r="W33" s="1">
        <f t="shared" si="10"/>
        <v>12881.440000000055</v>
      </c>
      <c r="X33" s="33"/>
      <c r="Y33" s="1">
        <f t="shared" si="11"/>
        <v>0</v>
      </c>
      <c r="Z33" s="120">
        <v>10.51185</v>
      </c>
      <c r="AA33" s="1">
        <f t="shared" si="12"/>
        <v>3088.8000000001484</v>
      </c>
      <c r="AB33" s="33">
        <v>6.52485</v>
      </c>
      <c r="AC33" s="1">
        <f t="shared" si="13"/>
        <v>0</v>
      </c>
      <c r="AD33" s="120">
        <v>5.76978</v>
      </c>
      <c r="AE33" s="1">
        <f t="shared" si="14"/>
        <v>14887.83999999999</v>
      </c>
      <c r="AF33" s="33"/>
      <c r="AG33" s="1">
        <f t="shared" si="15"/>
        <v>0</v>
      </c>
      <c r="AH33" s="33"/>
      <c r="AI33" s="1">
        <f t="shared" si="16"/>
        <v>0</v>
      </c>
      <c r="AJ33" s="120">
        <v>2.9954</v>
      </c>
      <c r="AK33" s="1">
        <f t="shared" si="17"/>
        <v>504.90000000000055</v>
      </c>
      <c r="AL33" s="33"/>
      <c r="AM33" s="1">
        <f t="shared" si="18"/>
        <v>0</v>
      </c>
      <c r="AN33" s="120">
        <v>9.67445</v>
      </c>
      <c r="AO33" s="1">
        <f t="shared" si="19"/>
        <v>504.34999999999695</v>
      </c>
      <c r="AP33" s="112"/>
      <c r="AQ33" s="2"/>
      <c r="AT33" s="2"/>
      <c r="AU33" s="129"/>
      <c r="AV33" s="129"/>
      <c r="AW33" s="2"/>
      <c r="AX33" s="2"/>
      <c r="AY33" s="2"/>
      <c r="AZ33" s="129"/>
      <c r="BA33" s="129"/>
      <c r="BB33" s="2"/>
    </row>
    <row r="34" spans="1:54" ht="15" customHeight="1" thickBot="1">
      <c r="A34" s="1">
        <v>1</v>
      </c>
      <c r="B34" s="99"/>
      <c r="C34" s="1">
        <f t="shared" si="0"/>
        <v>0</v>
      </c>
      <c r="D34" s="128">
        <v>2.821</v>
      </c>
      <c r="E34" s="1">
        <f t="shared" si="1"/>
        <v>1950.2999999999977</v>
      </c>
      <c r="F34" s="33"/>
      <c r="G34" s="1">
        <f t="shared" si="2"/>
        <v>0</v>
      </c>
      <c r="H34" s="120">
        <v>4.841</v>
      </c>
      <c r="I34" s="4">
        <f t="shared" si="3"/>
        <v>2230.800000000018</v>
      </c>
      <c r="J34" s="120">
        <v>16.742</v>
      </c>
      <c r="K34" s="1">
        <f t="shared" si="4"/>
        <v>23998.920000000064</v>
      </c>
      <c r="L34" s="33"/>
      <c r="M34" s="1">
        <f t="shared" si="5"/>
        <v>0</v>
      </c>
      <c r="N34" s="120">
        <v>5.91</v>
      </c>
      <c r="O34" s="1">
        <f t="shared" si="6"/>
        <v>11213.40000000001</v>
      </c>
      <c r="P34" s="33"/>
      <c r="Q34" s="1">
        <f t="shared" si="7"/>
        <v>0</v>
      </c>
      <c r="R34" s="120">
        <v>16.701</v>
      </c>
      <c r="S34" s="1">
        <f t="shared" si="8"/>
        <v>24164.799999999956</v>
      </c>
      <c r="T34" s="33"/>
      <c r="U34" s="1">
        <f t="shared" si="9"/>
        <v>0</v>
      </c>
      <c r="V34" s="120">
        <v>30.311</v>
      </c>
      <c r="W34" s="1">
        <f t="shared" si="10"/>
        <v>13544.959999999946</v>
      </c>
      <c r="X34" s="33"/>
      <c r="Y34" s="1">
        <f t="shared" si="11"/>
        <v>0</v>
      </c>
      <c r="Z34" s="120">
        <v>10.561</v>
      </c>
      <c r="AA34" s="1">
        <f t="shared" si="12"/>
        <v>4325.199999999924</v>
      </c>
      <c r="AB34" s="33">
        <v>6.52485</v>
      </c>
      <c r="AC34" s="1">
        <f t="shared" si="13"/>
        <v>0</v>
      </c>
      <c r="AD34" s="120">
        <v>5.881</v>
      </c>
      <c r="AE34" s="1">
        <f t="shared" si="14"/>
        <v>9787.360000000028</v>
      </c>
      <c r="AF34" s="33"/>
      <c r="AG34" s="1">
        <f t="shared" si="15"/>
        <v>0</v>
      </c>
      <c r="AH34" s="33"/>
      <c r="AI34" s="1">
        <f t="shared" si="16"/>
        <v>0</v>
      </c>
      <c r="AJ34" s="120">
        <v>3.041</v>
      </c>
      <c r="AK34" s="1">
        <f t="shared" si="17"/>
        <v>501.5999999999985</v>
      </c>
      <c r="AL34" s="33"/>
      <c r="AM34" s="1">
        <f t="shared" si="18"/>
        <v>0</v>
      </c>
      <c r="AN34" s="120">
        <v>9.711</v>
      </c>
      <c r="AO34" s="1">
        <f t="shared" si="19"/>
        <v>402.0500000000009</v>
      </c>
      <c r="AP34" s="112"/>
      <c r="AQ34" s="2"/>
      <c r="AT34" s="2"/>
      <c r="AU34" s="129"/>
      <c r="AV34" s="129"/>
      <c r="AW34" s="2"/>
      <c r="AX34" s="2"/>
      <c r="AY34" s="2"/>
      <c r="AZ34" s="2"/>
      <c r="BA34" s="2"/>
      <c r="BB34" s="2"/>
    </row>
    <row r="35" spans="1:54" ht="15" customHeight="1" thickBot="1">
      <c r="A35" s="1">
        <v>2</v>
      </c>
      <c r="B35" s="99"/>
      <c r="C35" s="1">
        <f t="shared" si="0"/>
        <v>0</v>
      </c>
      <c r="D35" s="128">
        <v>2.842</v>
      </c>
      <c r="E35" s="1">
        <f t="shared" si="1"/>
        <v>1385.9999999999939</v>
      </c>
      <c r="F35" s="33"/>
      <c r="G35" s="1">
        <f t="shared" si="2"/>
        <v>0</v>
      </c>
      <c r="H35" s="120">
        <v>4.882</v>
      </c>
      <c r="I35" s="4">
        <f t="shared" si="3"/>
        <v>2705.999999999966</v>
      </c>
      <c r="J35" s="120">
        <v>17.311</v>
      </c>
      <c r="K35" s="1">
        <f t="shared" si="4"/>
        <v>37553.999999999935</v>
      </c>
      <c r="L35" s="33"/>
      <c r="M35" s="1">
        <f t="shared" si="5"/>
        <v>0</v>
      </c>
      <c r="N35" s="120">
        <v>6.1112</v>
      </c>
      <c r="O35" s="1">
        <f t="shared" si="6"/>
        <v>13279.200000000003</v>
      </c>
      <c r="P35" s="33"/>
      <c r="Q35" s="1">
        <f t="shared" si="7"/>
        <v>0</v>
      </c>
      <c r="R35" s="120">
        <v>17.001</v>
      </c>
      <c r="S35" s="1">
        <f t="shared" si="8"/>
        <v>26400.000000000062</v>
      </c>
      <c r="T35" s="33"/>
      <c r="U35" s="1">
        <f t="shared" si="9"/>
        <v>0</v>
      </c>
      <c r="V35" s="120">
        <v>30.501</v>
      </c>
      <c r="W35" s="1">
        <f t="shared" si="10"/>
        <v>16720.000000000113</v>
      </c>
      <c r="X35" s="33"/>
      <c r="Y35" s="1">
        <f t="shared" si="11"/>
        <v>0</v>
      </c>
      <c r="Z35" s="120">
        <v>10.591</v>
      </c>
      <c r="AA35" s="1">
        <f t="shared" si="12"/>
        <v>2639.9999999999436</v>
      </c>
      <c r="AB35" s="33">
        <v>6.52485</v>
      </c>
      <c r="AC35" s="1">
        <f t="shared" si="13"/>
        <v>0</v>
      </c>
      <c r="AD35" s="120">
        <v>6.001</v>
      </c>
      <c r="AE35" s="1">
        <f t="shared" si="14"/>
        <v>10560.00000000001</v>
      </c>
      <c r="AF35" s="33"/>
      <c r="AG35" s="1">
        <f t="shared" si="15"/>
        <v>0</v>
      </c>
      <c r="AH35" s="33"/>
      <c r="AI35" s="1">
        <f t="shared" si="16"/>
        <v>0</v>
      </c>
      <c r="AJ35" s="120">
        <v>3.071</v>
      </c>
      <c r="AK35" s="1">
        <f t="shared" si="17"/>
        <v>330.00000000000273</v>
      </c>
      <c r="AL35" s="33"/>
      <c r="AM35" s="1">
        <f t="shared" si="18"/>
        <v>0</v>
      </c>
      <c r="AN35" s="120">
        <v>9.761</v>
      </c>
      <c r="AO35" s="1">
        <f t="shared" si="19"/>
        <v>549.9999999999883</v>
      </c>
      <c r="AP35" s="112"/>
      <c r="AQ35" s="2"/>
      <c r="AT35" s="2"/>
      <c r="AU35" s="129"/>
      <c r="AV35" s="129"/>
      <c r="AW35" s="2"/>
      <c r="AX35" s="2"/>
      <c r="AY35" s="2"/>
      <c r="AZ35" s="2"/>
      <c r="BA35" s="2"/>
      <c r="BB35" s="2"/>
    </row>
    <row r="36" spans="1:54" ht="15" customHeight="1">
      <c r="A36" s="9" t="s">
        <v>29</v>
      </c>
      <c r="B36" s="14"/>
      <c r="C36" s="5">
        <f>SUM(C12:C35)</f>
        <v>0</v>
      </c>
      <c r="D36" s="125"/>
      <c r="E36" s="5">
        <f>SUM(E12:E35)</f>
        <v>53444.819999999985</v>
      </c>
      <c r="F36" s="5"/>
      <c r="G36" s="5">
        <f>SUM(G12:G35)</f>
        <v>0</v>
      </c>
      <c r="H36" s="5"/>
      <c r="I36" s="9">
        <f>SUM(I12:I35)</f>
        <v>51992.82</v>
      </c>
      <c r="J36" s="125"/>
      <c r="K36" s="5">
        <f>SUM(K12:K35)</f>
        <v>688016.9999999999</v>
      </c>
      <c r="L36" s="5"/>
      <c r="M36" s="5">
        <f>SUM(M12:M35)</f>
        <v>0</v>
      </c>
      <c r="N36" s="125"/>
      <c r="O36" s="5">
        <f>SUM(O12:O35)</f>
        <v>209236.50000000006</v>
      </c>
      <c r="P36" s="5"/>
      <c r="Q36" s="5">
        <f>SUM(Q12:Q35)</f>
        <v>0</v>
      </c>
      <c r="R36" s="125"/>
      <c r="S36" s="5">
        <f>SUM(S12:S35)</f>
        <v>808673.3600000002</v>
      </c>
      <c r="T36" s="5"/>
      <c r="U36" s="5">
        <f>SUM(U12:U35)</f>
        <v>0</v>
      </c>
      <c r="V36" s="125"/>
      <c r="W36" s="5">
        <f>SUM(W12:W35)</f>
        <v>333878.16000000015</v>
      </c>
      <c r="X36" s="5"/>
      <c r="Y36" s="5">
        <f>SUM(Y12:Y35)</f>
        <v>0</v>
      </c>
      <c r="Z36" s="125"/>
      <c r="AA36" s="5">
        <f>SUM(AA12:AA35)</f>
        <v>108791.75999999994</v>
      </c>
      <c r="AB36" s="5"/>
      <c r="AC36" s="5">
        <f>SUM(AC12:AC35)</f>
        <v>61.600000000012756</v>
      </c>
      <c r="AD36" s="125"/>
      <c r="AE36" s="5">
        <f>SUM(AE12:AE35)</f>
        <v>358864.00000000006</v>
      </c>
      <c r="AF36" s="5"/>
      <c r="AG36" s="5">
        <f>SUM(AG12:AG35)</f>
        <v>0</v>
      </c>
      <c r="AH36" s="5"/>
      <c r="AI36" s="5">
        <f>SUM(AI12:AI35)</f>
        <v>0</v>
      </c>
      <c r="AJ36" s="5"/>
      <c r="AK36" s="5">
        <f>SUM(AK12:AK35)</f>
        <v>15754.750000000004</v>
      </c>
      <c r="AL36" s="5"/>
      <c r="AM36" s="5">
        <f>SUM(AM12:AM35)</f>
        <v>0</v>
      </c>
      <c r="AN36" s="125"/>
      <c r="AO36" s="5">
        <f>SUM(AO12:AO35)</f>
        <v>13072.399999999998</v>
      </c>
      <c r="AP36" s="112"/>
      <c r="AQ36" s="2"/>
      <c r="AT36" s="2"/>
      <c r="AU36" s="129"/>
      <c r="AV36" s="129"/>
      <c r="AW36" s="129"/>
      <c r="AX36" s="129"/>
      <c r="AY36" s="2"/>
      <c r="AZ36" s="129"/>
      <c r="BA36" s="129"/>
      <c r="BB36" s="2"/>
    </row>
    <row r="37" spans="1:54" ht="15" customHeight="1" thickBot="1">
      <c r="A37" s="10"/>
      <c r="B37" s="12"/>
      <c r="C37" s="6"/>
      <c r="D37" s="126"/>
      <c r="E37" s="6"/>
      <c r="F37" s="6"/>
      <c r="G37" s="6"/>
      <c r="H37" s="6"/>
      <c r="I37" s="10"/>
      <c r="J37" s="126"/>
      <c r="K37" s="6"/>
      <c r="L37" s="6"/>
      <c r="M37" s="6"/>
      <c r="N37" s="126"/>
      <c r="O37" s="6"/>
      <c r="P37" s="6"/>
      <c r="Q37" s="6"/>
      <c r="R37" s="126"/>
      <c r="S37" s="6"/>
      <c r="T37" s="6"/>
      <c r="U37" s="6"/>
      <c r="V37" s="12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126"/>
      <c r="AO37" s="6"/>
      <c r="AP37" s="112"/>
      <c r="AQ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0:54" ht="12.75">
      <c r="J38" s="127"/>
      <c r="N38" s="127"/>
      <c r="AI38" s="2"/>
      <c r="AJ38" s="2"/>
      <c r="AK38" s="2"/>
      <c r="AL38" s="2"/>
      <c r="AM38" s="2"/>
      <c r="AN38" s="2"/>
      <c r="AO38" s="2"/>
      <c r="AP38" s="2"/>
      <c r="AQ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35:54" ht="12.75">
      <c r="AI39" s="2"/>
      <c r="AJ39" s="100"/>
      <c r="AK39" s="101"/>
      <c r="AL39" s="2"/>
      <c r="AM39" s="100"/>
      <c r="AN39" s="101"/>
      <c r="AO39" s="101"/>
      <c r="AP39" s="2"/>
      <c r="AQ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35:54" ht="12.75">
      <c r="AI40" s="2"/>
      <c r="AJ40" s="102"/>
      <c r="AK40" s="2"/>
      <c r="AL40" s="2"/>
      <c r="AM40" s="102"/>
      <c r="AN40" s="2"/>
      <c r="AO40" s="2"/>
      <c r="AP40" s="2"/>
      <c r="AQ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35:54" ht="12.75">
      <c r="AI41" s="2"/>
      <c r="AJ41" s="100"/>
      <c r="AK41" s="101"/>
      <c r="AL41" s="2"/>
      <c r="AM41" s="100"/>
      <c r="AN41" s="101"/>
      <c r="AO41" s="101"/>
      <c r="AP41" s="2"/>
      <c r="AQ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35:54" ht="12.75">
      <c r="AI42" s="2"/>
      <c r="AJ42" s="2"/>
      <c r="AK42" s="2"/>
      <c r="AL42" s="2"/>
      <c r="AM42" s="2"/>
      <c r="AN42" s="2"/>
      <c r="AO42" s="2"/>
      <c r="AP42" s="2"/>
      <c r="AQ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35:54" ht="12.75">
      <c r="AI43" s="2"/>
      <c r="AJ43" s="2"/>
      <c r="AK43" s="2"/>
      <c r="AL43" s="2"/>
      <c r="AM43" s="2"/>
      <c r="AN43" s="2"/>
      <c r="AO43" s="2"/>
      <c r="AP43" s="2"/>
      <c r="AQ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46:54" ht="12.75">
      <c r="AT44" s="2"/>
      <c r="AU44" s="2"/>
      <c r="AV44" s="2"/>
      <c r="AW44" s="2"/>
      <c r="AX44" s="2"/>
      <c r="AY44" s="2"/>
      <c r="AZ44" s="2"/>
      <c r="BA44" s="2"/>
      <c r="BB44" s="2"/>
    </row>
    <row r="45" spans="46:54" ht="12.75">
      <c r="AT45" s="2"/>
      <c r="AU45" s="2"/>
      <c r="AV45" s="2"/>
      <c r="AW45" s="2"/>
      <c r="AX45" s="2"/>
      <c r="AY45" s="2"/>
      <c r="AZ45" s="2"/>
      <c r="BA45" s="2"/>
      <c r="BB45" s="2"/>
    </row>
    <row r="46" spans="46:54" ht="12.75">
      <c r="AT46" s="2"/>
      <c r="AU46" s="2"/>
      <c r="AV46" s="2"/>
      <c r="AW46" s="2"/>
      <c r="AX46" s="2"/>
      <c r="AY46" s="2"/>
      <c r="AZ46" s="2"/>
      <c r="BA46" s="2"/>
      <c r="BB46" s="2"/>
    </row>
    <row r="47" spans="46:54" ht="12.75">
      <c r="AT47" s="2"/>
      <c r="AU47" s="2"/>
      <c r="AV47" s="2"/>
      <c r="AW47" s="2"/>
      <c r="AX47" s="2"/>
      <c r="AY47" s="2"/>
      <c r="AZ47" s="2"/>
      <c r="BA47" s="2"/>
      <c r="BB47" s="2"/>
    </row>
    <row r="48" spans="46:54" ht="12.75">
      <c r="AT48" s="2"/>
      <c r="AU48" s="2"/>
      <c r="AV48" s="2"/>
      <c r="AW48" s="2"/>
      <c r="AX48" s="2"/>
      <c r="AY48" s="2"/>
      <c r="AZ48" s="2"/>
      <c r="BA48" s="2"/>
      <c r="BB48" s="2"/>
    </row>
    <row r="49" spans="46:54" ht="12.75">
      <c r="AT49" s="2"/>
      <c r="AU49" s="2"/>
      <c r="AV49" s="2"/>
      <c r="AW49" s="2"/>
      <c r="AX49" s="2"/>
      <c r="AY49" s="2"/>
      <c r="AZ49" s="2"/>
      <c r="BA49" s="2"/>
      <c r="BB49" s="2"/>
    </row>
    <row r="50" spans="46:54" ht="12.75">
      <c r="AT50" s="2"/>
      <c r="AU50" s="2"/>
      <c r="AV50" s="2"/>
      <c r="AW50" s="2"/>
      <c r="AX50" s="2"/>
      <c r="AY50" s="2"/>
      <c r="AZ50" s="2"/>
      <c r="BA50" s="2"/>
      <c r="BB50" s="2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0" r:id="rId1"/>
  <colBreaks count="1" manualBreakCount="1">
    <brk id="47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zoomScalePageLayoutView="0" workbookViewId="0" topLeftCell="A1">
      <selection activeCell="M35" sqref="M35"/>
    </sheetView>
  </sheetViews>
  <sheetFormatPr defaultColWidth="9.00390625" defaultRowHeight="12.75"/>
  <cols>
    <col min="1" max="1" width="5.875" style="0" customWidth="1"/>
    <col min="2" max="2" width="13.75390625" style="0" customWidth="1"/>
    <col min="3" max="3" width="13.875" style="0" customWidth="1"/>
    <col min="4" max="7" width="12.75390625" style="0" customWidth="1"/>
    <col min="8" max="8" width="14.375" style="0" customWidth="1"/>
    <col min="9" max="9" width="13.625" style="0" customWidth="1"/>
    <col min="10" max="14" width="12.75390625" style="0" customWidth="1"/>
    <col min="15" max="18" width="8.125" style="0" customWidth="1"/>
  </cols>
  <sheetData>
    <row r="1" spans="2:3" ht="15">
      <c r="B1" s="97" t="s">
        <v>75</v>
      </c>
      <c r="C1" s="98">
        <f>'Сч-ТЭЦ'!C2</f>
        <v>43271</v>
      </c>
    </row>
    <row r="2" ht="13.5" thickBot="1"/>
    <row r="3" spans="1:9" ht="15">
      <c r="A3" s="5"/>
      <c r="B3" s="48"/>
      <c r="C3" s="49" t="s">
        <v>104</v>
      </c>
      <c r="D3" s="50"/>
      <c r="E3" s="56" t="s">
        <v>107</v>
      </c>
      <c r="F3" s="59" t="s">
        <v>108</v>
      </c>
      <c r="G3" s="62" t="s">
        <v>108</v>
      </c>
      <c r="H3" s="59" t="s">
        <v>108</v>
      </c>
      <c r="I3" s="64" t="s">
        <v>113</v>
      </c>
    </row>
    <row r="4" spans="1:9" ht="15">
      <c r="A4" s="7"/>
      <c r="B4" s="51" t="s">
        <v>112</v>
      </c>
      <c r="C4" s="43" t="s">
        <v>102</v>
      </c>
      <c r="D4" s="52" t="s">
        <v>106</v>
      </c>
      <c r="E4" s="7"/>
      <c r="F4" s="60" t="s">
        <v>23</v>
      </c>
      <c r="G4" s="63" t="s">
        <v>23</v>
      </c>
      <c r="H4" s="60" t="s">
        <v>23</v>
      </c>
      <c r="I4" s="65" t="s">
        <v>114</v>
      </c>
    </row>
    <row r="5" spans="1:9" ht="15.75" thickBot="1">
      <c r="A5" s="7"/>
      <c r="B5" s="75" t="s">
        <v>105</v>
      </c>
      <c r="C5" s="76"/>
      <c r="D5" s="77" t="s">
        <v>103</v>
      </c>
      <c r="E5" s="6"/>
      <c r="F5" s="78"/>
      <c r="G5" s="79" t="s">
        <v>24</v>
      </c>
      <c r="H5" s="80" t="s">
        <v>110</v>
      </c>
      <c r="I5" s="81" t="s">
        <v>115</v>
      </c>
    </row>
    <row r="6" spans="1:9" ht="14.25" customHeight="1">
      <c r="A6" s="7"/>
      <c r="B6" s="82">
        <v>1</v>
      </c>
      <c r="C6" s="83">
        <v>2</v>
      </c>
      <c r="D6" s="84">
        <v>3</v>
      </c>
      <c r="E6" s="85">
        <v>4</v>
      </c>
      <c r="F6" s="86">
        <v>5</v>
      </c>
      <c r="G6" s="87">
        <v>6</v>
      </c>
      <c r="H6" s="87">
        <v>7</v>
      </c>
      <c r="I6" s="86">
        <v>8</v>
      </c>
    </row>
    <row r="7" spans="1:9" ht="12.75" customHeight="1" thickBot="1">
      <c r="A7" s="6"/>
      <c r="B7" s="88"/>
      <c r="C7" s="89"/>
      <c r="D7" s="90"/>
      <c r="E7" s="91"/>
      <c r="F7" s="91"/>
      <c r="G7" s="92" t="s">
        <v>109</v>
      </c>
      <c r="H7" s="92" t="s">
        <v>111</v>
      </c>
      <c r="I7" s="93" t="s">
        <v>116</v>
      </c>
    </row>
    <row r="8" spans="1:10" ht="12.75">
      <c r="A8" s="95">
        <v>1</v>
      </c>
      <c r="B8" s="53">
        <f>'Сч-ТЭЦ'!Z8</f>
        <v>4511.999999999934</v>
      </c>
      <c r="C8" s="44">
        <f>'Сч-ТЭЦ'!S8+'Сч-ТЭЦ'!U8+'Сч-ТЭЦ'!W8+'Сч-ТЭЦ'!Y8</f>
        <v>3648.0000000000055</v>
      </c>
      <c r="D8" s="54">
        <f>('ГПП-ТЭЦфид.связи'!AH10)</f>
        <v>5855.9999999999945</v>
      </c>
      <c r="E8" s="57">
        <f>'Стор итог'!AH8</f>
        <v>3429.288000000009</v>
      </c>
      <c r="F8" s="61">
        <f>'Сч-ГППфид'!AH10</f>
        <v>60677.100000000224</v>
      </c>
      <c r="G8" s="57">
        <f aca="true" t="shared" si="0" ref="G8:G33">F8-E8</f>
        <v>57247.812000000216</v>
      </c>
      <c r="H8" s="61">
        <f aca="true" t="shared" si="1" ref="H8:H24">G8+D8</f>
        <v>63103.81200000021</v>
      </c>
      <c r="I8" s="57">
        <f aca="true" t="shared" si="2" ref="I8:I33">D8+F8</f>
        <v>66533.10000000022</v>
      </c>
      <c r="J8" s="47"/>
    </row>
    <row r="9" spans="1:9" ht="12.75">
      <c r="A9" s="66">
        <v>2</v>
      </c>
      <c r="B9" s="55">
        <f>'Сч-ТЭЦ'!Z9</f>
        <v>3840.00000000011</v>
      </c>
      <c r="C9" s="45">
        <f>'Сч-ТЭЦ'!S9+'Сч-ТЭЦ'!U9+'Сч-ТЭЦ'!W9+'Сч-ТЭЦ'!Y9</f>
        <v>2975.999999999998</v>
      </c>
      <c r="D9" s="54">
        <f>('ГПП-ТЭЦфид.связи'!AH11)</f>
        <v>3839.999999999995</v>
      </c>
      <c r="E9" s="58">
        <f>'Стор итог'!AH9</f>
        <v>3441.4200000000187</v>
      </c>
      <c r="F9" s="61">
        <f>'Сч-ГППфид'!AH11</f>
        <v>61586.249999999665</v>
      </c>
      <c r="G9" s="57">
        <f t="shared" si="0"/>
        <v>58144.829999999645</v>
      </c>
      <c r="H9" s="61">
        <f t="shared" si="1"/>
        <v>61984.82999999964</v>
      </c>
      <c r="I9" s="57">
        <f t="shared" si="2"/>
        <v>65426.24999999966</v>
      </c>
    </row>
    <row r="10" spans="1:9" ht="12.75">
      <c r="A10" s="66">
        <v>3</v>
      </c>
      <c r="B10" s="55">
        <f>'Сч-ТЭЦ'!Z10</f>
        <v>4607.9999999998845</v>
      </c>
      <c r="C10" s="45">
        <f>'Сч-ТЭЦ'!S10+'Сч-ТЭЦ'!U10+'Сч-ТЭЦ'!W10+'Сч-ТЭЦ'!Y10</f>
        <v>3744.0000000000005</v>
      </c>
      <c r="D10" s="54">
        <f>('ГПП-ТЭЦфид.связи'!AH12)</f>
        <v>4127.99999999998</v>
      </c>
      <c r="E10" s="58">
        <f>'Стор итог'!AH10</f>
        <v>2638.8479999999736</v>
      </c>
      <c r="F10" s="61">
        <f>'Сч-ГППфид'!AH12</f>
        <v>62850.81000000007</v>
      </c>
      <c r="G10" s="57">
        <f t="shared" si="0"/>
        <v>60211.962000000094</v>
      </c>
      <c r="H10" s="61">
        <f t="shared" si="1"/>
        <v>64339.96200000007</v>
      </c>
      <c r="I10" s="57">
        <f t="shared" si="2"/>
        <v>66978.81000000006</v>
      </c>
    </row>
    <row r="11" spans="1:9" ht="12.75">
      <c r="A11" s="66">
        <v>4</v>
      </c>
      <c r="B11" s="55">
        <f>'Сч-ТЭЦ'!Z11</f>
        <v>4224.0000000001055</v>
      </c>
      <c r="C11" s="45">
        <f>'Сч-ТЭЦ'!S11+'Сч-ТЭЦ'!U11+'Сч-ТЭЦ'!W11+'Сч-ТЭЦ'!Y11</f>
        <v>3455.9999999999964</v>
      </c>
      <c r="D11" s="54">
        <f>('ГПП-ТЭЦфид.связи'!AH13)</f>
        <v>3648.000000000016</v>
      </c>
      <c r="E11" s="58">
        <f>'Стор итог'!AH11</f>
        <v>2650.23600000002</v>
      </c>
      <c r="F11" s="61">
        <f>'Сч-ГППфид'!AH13</f>
        <v>65695.40999999997</v>
      </c>
      <c r="G11" s="57">
        <f t="shared" si="0"/>
        <v>63045.173999999955</v>
      </c>
      <c r="H11" s="61">
        <f t="shared" si="1"/>
        <v>66693.17399999997</v>
      </c>
      <c r="I11" s="57">
        <f t="shared" si="2"/>
        <v>69343.40999999999</v>
      </c>
    </row>
    <row r="12" spans="1:9" ht="12.75">
      <c r="A12" s="66">
        <v>5</v>
      </c>
      <c r="B12" s="55">
        <f>'Сч-ТЭЦ'!Z12</f>
        <v>4895.999999999887</v>
      </c>
      <c r="C12" s="45">
        <f>'Сч-ТЭЦ'!S12+'Сч-ТЭЦ'!U12+'Сч-ТЭЦ'!W12+'Сч-ТЭЦ'!Y12</f>
        <v>4032.0000000000036</v>
      </c>
      <c r="D12" s="54">
        <f>('ГПП-ТЭЦфид.связи'!AH14)</f>
        <v>3359.999999999997</v>
      </c>
      <c r="E12" s="58">
        <f>'Стор итог'!AH12</f>
        <v>2712.732000000003</v>
      </c>
      <c r="F12" s="61">
        <f>'Сч-ГППфид'!AH14</f>
        <v>64070.820000000225</v>
      </c>
      <c r="G12" s="57">
        <f t="shared" si="0"/>
        <v>61358.08800000022</v>
      </c>
      <c r="H12" s="61">
        <f t="shared" si="1"/>
        <v>64718.08800000022</v>
      </c>
      <c r="I12" s="57">
        <f t="shared" si="2"/>
        <v>67430.82000000023</v>
      </c>
    </row>
    <row r="13" spans="1:9" ht="12.75">
      <c r="A13" s="67">
        <v>6</v>
      </c>
      <c r="B13" s="55">
        <f>'Сч-ТЭЦ'!Z13</f>
        <v>4704.000000000027</v>
      </c>
      <c r="C13" s="45">
        <f>'Сч-ТЭЦ'!S13+'Сч-ТЭЦ'!U13+'Сч-ТЭЦ'!W13+'Сч-ТЭЦ'!Y13</f>
        <v>3647.9999999999927</v>
      </c>
      <c r="D13" s="54">
        <f>('ГПП-ТЭЦфид.связи'!AH15)</f>
        <v>4607.999999999987</v>
      </c>
      <c r="E13" s="58">
        <f>'Стор итог'!AH13</f>
        <v>2451.347999999989</v>
      </c>
      <c r="F13" s="61">
        <f>'Сч-ГППфид'!AH15</f>
        <v>63717.05999999988</v>
      </c>
      <c r="G13" s="57">
        <f t="shared" si="0"/>
        <v>61265.71199999989</v>
      </c>
      <c r="H13" s="61">
        <f t="shared" si="1"/>
        <v>65873.71199999988</v>
      </c>
      <c r="I13" s="57">
        <f t="shared" si="2"/>
        <v>68325.05999999987</v>
      </c>
    </row>
    <row r="14" spans="1:9" ht="12.75">
      <c r="A14" s="66">
        <v>7</v>
      </c>
      <c r="B14" s="55">
        <f>'Сч-ТЭЦ'!Z14</f>
        <v>4415.999999999965</v>
      </c>
      <c r="C14" s="45">
        <f>'Сч-ТЭЦ'!S14+'Сч-ТЭЦ'!U14+'Сч-ТЭЦ'!W14+'Сч-ТЭЦ'!Y14</f>
        <v>3744.0000000000005</v>
      </c>
      <c r="D14" s="54">
        <f>('ГПП-ТЭЦфид.связи'!AH16)</f>
        <v>3456.0000000000114</v>
      </c>
      <c r="E14" s="58">
        <f>'Стор итог'!AH14</f>
        <v>2829.8639999999914</v>
      </c>
      <c r="F14" s="61">
        <f>'Сч-ГППфид'!AH16</f>
        <v>64755.5700000001</v>
      </c>
      <c r="G14" s="57">
        <f t="shared" si="0"/>
        <v>61925.70600000011</v>
      </c>
      <c r="H14" s="61">
        <f t="shared" si="1"/>
        <v>65381.70600000012</v>
      </c>
      <c r="I14" s="57">
        <f t="shared" si="2"/>
        <v>68211.57000000011</v>
      </c>
    </row>
    <row r="15" spans="1:11" ht="12.75">
      <c r="A15" s="67">
        <v>8</v>
      </c>
      <c r="B15" s="55">
        <f>'Сч-ТЭЦ'!Z15</f>
        <v>5088.000000000071</v>
      </c>
      <c r="C15" s="45">
        <f>'Сч-ТЭЦ'!S15+'Сч-ТЭЦ'!U15+'Сч-ТЭЦ'!W15+'Сч-ТЭЦ'!Y15</f>
        <v>4032.0000000000036</v>
      </c>
      <c r="D15" s="54">
        <f>('ГПП-ТЭЦфид.связи'!AH17)</f>
        <v>3648.0000000000077</v>
      </c>
      <c r="E15" s="58">
        <f>'Стор итог'!AH15</f>
        <v>3220.836000000022</v>
      </c>
      <c r="F15" s="61">
        <f>'Сч-ГППфид'!AH17</f>
        <v>60017.43000000015</v>
      </c>
      <c r="G15" s="57">
        <f t="shared" si="0"/>
        <v>56796.59400000013</v>
      </c>
      <c r="H15" s="61">
        <f t="shared" si="1"/>
        <v>60444.594000000136</v>
      </c>
      <c r="I15" s="57">
        <f t="shared" si="2"/>
        <v>63665.43000000016</v>
      </c>
      <c r="K15" t="s">
        <v>128</v>
      </c>
    </row>
    <row r="16" spans="1:9" ht="12.75">
      <c r="A16" s="68">
        <v>9</v>
      </c>
      <c r="B16" s="55">
        <f>'Сч-ТЭЦ'!Z16</f>
        <v>3839.9999999999777</v>
      </c>
      <c r="C16" s="45">
        <f>'Сч-ТЭЦ'!S16+'Сч-ТЭЦ'!U16+'Сч-ТЭЦ'!W16+'Сч-ТЭЦ'!Y16</f>
        <v>3071.9999999999964</v>
      </c>
      <c r="D16" s="54">
        <f>('ГПП-ТЭЦфид.связи'!AH18)</f>
        <v>7968.000000000018</v>
      </c>
      <c r="E16" s="58">
        <f>'Стор итог'!AH16</f>
        <v>3906.011999999975</v>
      </c>
      <c r="F16" s="61">
        <f>'Сч-ГППфид'!AH18</f>
        <v>57911.03999999982</v>
      </c>
      <c r="G16" s="57">
        <f t="shared" si="0"/>
        <v>54005.027999999846</v>
      </c>
      <c r="H16" s="61">
        <f t="shared" si="1"/>
        <v>61973.02799999986</v>
      </c>
      <c r="I16" s="57">
        <f t="shared" si="2"/>
        <v>65879.03999999983</v>
      </c>
    </row>
    <row r="17" spans="1:9" ht="12.75">
      <c r="A17" s="69">
        <v>10</v>
      </c>
      <c r="B17" s="55">
        <f>'Сч-ТЭЦ'!Z17</f>
        <v>3743.9999999999714</v>
      </c>
      <c r="C17" s="45">
        <f>'Сч-ТЭЦ'!S17+'Сч-ТЭЦ'!U17+'Сч-ТЭЦ'!W17+'Сч-ТЭЦ'!Y17</f>
        <v>2784.000000000009</v>
      </c>
      <c r="D17" s="54">
        <f>('ГПП-ТЭЦфид.связи'!AH19)</f>
        <v>479.9999999999727</v>
      </c>
      <c r="E17" s="58">
        <f>'Стор итог'!AH17</f>
        <v>4600.896000000007</v>
      </c>
      <c r="F17" s="61">
        <f>'Сч-ГППфид'!AH19</f>
        <v>61809.330000000045</v>
      </c>
      <c r="G17" s="57">
        <f t="shared" si="0"/>
        <v>57208.43400000004</v>
      </c>
      <c r="H17" s="61">
        <f t="shared" si="1"/>
        <v>57688.43400000001</v>
      </c>
      <c r="I17" s="57">
        <f t="shared" si="2"/>
        <v>62289.330000000016</v>
      </c>
    </row>
    <row r="18" spans="1:9" ht="12.75">
      <c r="A18" s="68">
        <v>11</v>
      </c>
      <c r="B18" s="55">
        <f>'Сч-ТЭЦ'!Z18</f>
        <v>4128.000000000091</v>
      </c>
      <c r="C18" s="45">
        <f>'Сч-ТЭЦ'!S18+'Сч-ТЭЦ'!U18+'Сч-ТЭЦ'!W18+'Сч-ТЭЦ'!Y18</f>
        <v>3456.000000000002</v>
      </c>
      <c r="D18" s="54">
        <f>('ГПП-ТЭЦфид.связи'!AH20)</f>
        <v>191.9999999999959</v>
      </c>
      <c r="E18" s="58">
        <f>'Стор итог'!AH18</f>
        <v>4961.17200000001</v>
      </c>
      <c r="F18" s="61">
        <f>'Сч-ГППфид'!AH20</f>
        <v>62968.61999999994</v>
      </c>
      <c r="G18" s="57">
        <f t="shared" si="0"/>
        <v>58007.44799999993</v>
      </c>
      <c r="H18" s="61">
        <f t="shared" si="1"/>
        <v>58199.447999999924</v>
      </c>
      <c r="I18" s="57">
        <f t="shared" si="2"/>
        <v>63160.61999999993</v>
      </c>
    </row>
    <row r="19" spans="1:9" ht="12.75">
      <c r="A19" s="69">
        <v>12</v>
      </c>
      <c r="B19" s="55">
        <f>'Сч-ТЭЦ'!Z19</f>
        <v>2879.9999999999727</v>
      </c>
      <c r="C19" s="45">
        <f>'Сч-ТЭЦ'!S19+'Сч-ТЭЦ'!U19+'Сч-ТЭЦ'!W19+'Сч-ТЭЦ'!Y19</f>
        <v>2976.0000000000005</v>
      </c>
      <c r="D19" s="54">
        <f>('ГПП-ТЭЦфид.связи'!AH21)</f>
        <v>2784.000000000026</v>
      </c>
      <c r="E19" s="58">
        <f>'Стор итог'!AH19</f>
        <v>4885.463999999982</v>
      </c>
      <c r="F19" s="61">
        <f>'Сч-ГППфид'!AH21</f>
        <v>65576.61000000013</v>
      </c>
      <c r="G19" s="57">
        <f t="shared" si="0"/>
        <v>60691.14600000015</v>
      </c>
      <c r="H19" s="61">
        <f t="shared" si="1"/>
        <v>63475.14600000018</v>
      </c>
      <c r="I19" s="57">
        <f t="shared" si="2"/>
        <v>68360.61000000016</v>
      </c>
    </row>
    <row r="20" spans="1:9" ht="12.75">
      <c r="A20" s="70">
        <v>13</v>
      </c>
      <c r="B20" s="55">
        <f>'Сч-ТЭЦ'!Z20</f>
        <v>4223.999999999978</v>
      </c>
      <c r="C20" s="45">
        <f>'Сч-ТЭЦ'!S20+'Сч-ТЭЦ'!U20+'Сч-ТЭЦ'!W20+'Сч-ТЭЦ'!Y20</f>
        <v>3648</v>
      </c>
      <c r="D20" s="54">
        <f>('ГПП-ТЭЦфид.связи'!AH22)</f>
        <v>4319.999999999993</v>
      </c>
      <c r="E20" s="58">
        <f>'Стор итог'!AH20</f>
        <v>4506.972000000014</v>
      </c>
      <c r="F20" s="61">
        <f>'Сч-ГППфид'!AH22</f>
        <v>65047.28999999994</v>
      </c>
      <c r="G20" s="57">
        <f t="shared" si="0"/>
        <v>60540.31799999993</v>
      </c>
      <c r="H20" s="61">
        <f t="shared" si="1"/>
        <v>64860.31799999992</v>
      </c>
      <c r="I20" s="57">
        <f t="shared" si="2"/>
        <v>69367.28999999994</v>
      </c>
    </row>
    <row r="21" spans="1:9" ht="12.75">
      <c r="A21" s="68">
        <v>14</v>
      </c>
      <c r="B21" s="55">
        <f>'Сч-ТЭЦ'!Z21</f>
        <v>3840.0000000000546</v>
      </c>
      <c r="C21" s="45">
        <f>'Сч-ТЭЦ'!S21+'Сч-ТЭЦ'!U21+'Сч-ТЭЦ'!W21+'Сч-ТЭЦ'!Y21</f>
        <v>3167.9999999999986</v>
      </c>
      <c r="D21" s="54">
        <f>('ГПП-ТЭЦфид.связи'!AH23)</f>
        <v>1823.9999999999782</v>
      </c>
      <c r="E21" s="58">
        <f>'Стор итог'!AH21</f>
        <v>4925.340000000006</v>
      </c>
      <c r="F21" s="61">
        <f>'Сч-ГППфид'!AH23</f>
        <v>67200.86999999973</v>
      </c>
      <c r="G21" s="57">
        <f t="shared" si="0"/>
        <v>62275.52999999973</v>
      </c>
      <c r="H21" s="61">
        <f t="shared" si="1"/>
        <v>64099.52999999971</v>
      </c>
      <c r="I21" s="57">
        <f t="shared" si="2"/>
        <v>69024.8699999997</v>
      </c>
    </row>
    <row r="22" spans="1:9" ht="12.75">
      <c r="A22" s="71">
        <v>15</v>
      </c>
      <c r="B22" s="55">
        <f>'Сч-ТЭЦ'!Z22</f>
        <v>4032.0000000000164</v>
      </c>
      <c r="C22" s="45">
        <f>'Сч-ТЭЦ'!S22+'Сч-ТЭЦ'!U22+'Сч-ТЭЦ'!W22+'Сч-ТЭЦ'!Y22</f>
        <v>3551.999999999999</v>
      </c>
      <c r="D22" s="54">
        <f>('ГПП-ТЭЦфид.связи'!AH24)</f>
        <v>1920.0000000000273</v>
      </c>
      <c r="E22" s="58">
        <f>'Стор итог'!AH22</f>
        <v>4654.583999999984</v>
      </c>
      <c r="F22" s="61">
        <f>'Сч-ГППфид'!AH24</f>
        <v>67369.17000000033</v>
      </c>
      <c r="G22" s="57">
        <f t="shared" si="0"/>
        <v>62714.586000000345</v>
      </c>
      <c r="H22" s="61">
        <f t="shared" si="1"/>
        <v>64634.586000000374</v>
      </c>
      <c r="I22" s="57">
        <f t="shared" si="2"/>
        <v>69289.17000000036</v>
      </c>
    </row>
    <row r="23" spans="1:9" ht="12.75">
      <c r="A23" s="69">
        <v>16</v>
      </c>
      <c r="B23" s="55">
        <f>'Сч-ТЭЦ'!Z23</f>
        <v>3263.9999999998963</v>
      </c>
      <c r="C23" s="45">
        <f>'Сч-ТЭЦ'!S23+'Сч-ТЭЦ'!U23+'Сч-ТЭЦ'!W23+'Сч-ТЭЦ'!Y23</f>
        <v>3647.999999999999</v>
      </c>
      <c r="D23" s="54">
        <f>('ГПП-ТЭЦфид.связи'!AH25)</f>
        <v>3167.9999999999663</v>
      </c>
      <c r="E23" s="58">
        <f>'Стор итог'!AH23</f>
        <v>4799.304000000021</v>
      </c>
      <c r="F23" s="61">
        <f>'Сч-ГППфид'!AH25</f>
        <v>63806.8199999998</v>
      </c>
      <c r="G23" s="57">
        <f t="shared" si="0"/>
        <v>59007.515999999785</v>
      </c>
      <c r="H23" s="61">
        <f t="shared" si="1"/>
        <v>62175.51599999975</v>
      </c>
      <c r="I23" s="57">
        <f t="shared" si="2"/>
        <v>66974.81999999977</v>
      </c>
    </row>
    <row r="24" spans="1:9" ht="12.75">
      <c r="A24" s="70">
        <v>17</v>
      </c>
      <c r="B24" s="55">
        <f>'Сч-ТЭЦ'!Z24</f>
        <v>2496.000000000049</v>
      </c>
      <c r="C24" s="45">
        <f>'Сч-ТЭЦ'!S24+'Сч-ТЭЦ'!U24+'Сч-ТЭЦ'!W24+'Сч-ТЭЦ'!Y24</f>
        <v>2015.9999999999995</v>
      </c>
      <c r="D24" s="54">
        <f>('ГПП-ТЭЦфид.связи'!AH26)</f>
        <v>480.0000000000239</v>
      </c>
      <c r="E24" s="58">
        <f>'Стор итог'!AH24</f>
        <v>4648.523999999998</v>
      </c>
      <c r="F24" s="61">
        <f>'Сч-ГППфид'!AH26</f>
        <v>61858.830000000155</v>
      </c>
      <c r="G24" s="57">
        <f t="shared" si="0"/>
        <v>57210.30600000016</v>
      </c>
      <c r="H24" s="61">
        <f t="shared" si="1"/>
        <v>57690.30600000018</v>
      </c>
      <c r="I24" s="57">
        <f t="shared" si="2"/>
        <v>62338.83000000018</v>
      </c>
    </row>
    <row r="25" spans="1:9" ht="12.75">
      <c r="A25" s="70">
        <v>18</v>
      </c>
      <c r="B25" s="55">
        <f>'Сч-ТЭЦ'!Z25</f>
        <v>4607.999999999902</v>
      </c>
      <c r="C25" s="45">
        <f>'Сч-ТЭЦ'!S25+'Сч-ТЭЦ'!U25+'Сч-ТЭЦ'!W25+'Сч-ТЭЦ'!Y25</f>
        <v>3552</v>
      </c>
      <c r="D25" s="54">
        <f>('ГПП-ТЭЦфид.связи'!AH27)</f>
        <v>6143.999999999988</v>
      </c>
      <c r="E25" s="58">
        <f>'Стор итог'!AH25</f>
        <v>4320.372</v>
      </c>
      <c r="F25" s="61">
        <f>'Сч-ГППфид'!AH27</f>
        <v>63983.36999999991</v>
      </c>
      <c r="G25" s="57">
        <f t="shared" si="0"/>
        <v>59662.997999999905</v>
      </c>
      <c r="H25" s="61">
        <f aca="true" t="shared" si="3" ref="H25:H32">G25+D25</f>
        <v>65806.99799999989</v>
      </c>
      <c r="I25" s="57">
        <f t="shared" si="2"/>
        <v>70127.3699999999</v>
      </c>
    </row>
    <row r="26" spans="1:9" ht="12.75">
      <c r="A26" s="70">
        <v>19</v>
      </c>
      <c r="B26" s="55">
        <f>'Сч-ТЭЦ'!Z26</f>
        <v>4416.000000000076</v>
      </c>
      <c r="C26" s="45">
        <f>'Сч-ТЭЦ'!S26+'Сч-ТЭЦ'!U26+'Сч-ТЭЦ'!W26+'Сч-ТЭЦ'!Y26</f>
        <v>3744.0000000000014</v>
      </c>
      <c r="D26" s="54">
        <f>('ГПП-ТЭЦфид.связи'!AH28)</f>
        <v>2592.000000000013</v>
      </c>
      <c r="E26" s="58">
        <f>'Стор итог'!AH26</f>
        <v>4345.451999999969</v>
      </c>
      <c r="F26" s="61">
        <f>'Сч-ГППфид'!AH28</f>
        <v>65266.739999999976</v>
      </c>
      <c r="G26" s="57">
        <f t="shared" si="0"/>
        <v>60921.28800000001</v>
      </c>
      <c r="H26" s="61">
        <f t="shared" si="3"/>
        <v>63513.28800000002</v>
      </c>
      <c r="I26" s="57">
        <f t="shared" si="2"/>
        <v>67858.73999999999</v>
      </c>
    </row>
    <row r="27" spans="1:11" ht="12.75">
      <c r="A27" s="70">
        <v>20</v>
      </c>
      <c r="B27" s="55">
        <f>'Сч-ТЭЦ'!Z27</f>
        <v>4416.000000000076</v>
      </c>
      <c r="C27" s="45">
        <f>'Сч-ТЭЦ'!S27+'Сч-ТЭЦ'!U27+'Сч-ТЭЦ'!W27+'Сч-ТЭЦ'!Y27</f>
        <v>3551.999999999999</v>
      </c>
      <c r="D27" s="54">
        <f>('ГПП-ТЭЦфид.связи'!AH29)</f>
        <v>5663.999999999982</v>
      </c>
      <c r="E27" s="58">
        <f>'Стор итог'!AH27</f>
        <v>3997.2840000000087</v>
      </c>
      <c r="F27" s="61">
        <f>'Сч-ГППфид'!AH29</f>
        <v>66419.75999999997</v>
      </c>
      <c r="G27" s="57">
        <f t="shared" si="0"/>
        <v>62422.47599999996</v>
      </c>
      <c r="H27" s="61">
        <f t="shared" si="3"/>
        <v>68086.47599999994</v>
      </c>
      <c r="I27" s="57">
        <f t="shared" si="2"/>
        <v>72083.75999999995</v>
      </c>
      <c r="K27" s="21"/>
    </row>
    <row r="28" spans="1:10" ht="12.75">
      <c r="A28" s="68">
        <v>21</v>
      </c>
      <c r="B28" s="55">
        <f>'Сч-ТЭЦ'!Z28</f>
        <v>4800</v>
      </c>
      <c r="C28" s="45">
        <f>'Сч-ТЭЦ'!S28+'Сч-ТЭЦ'!U28+'Сч-ТЭЦ'!W28+'Сч-ТЭЦ'!Y28</f>
        <v>3936.0000000000014</v>
      </c>
      <c r="D28" s="54">
        <f>('ГПП-ТЭЦфид.связи'!AH30)</f>
        <v>7296.000000000015</v>
      </c>
      <c r="E28" s="58">
        <f>'Стор итог'!AH28</f>
        <v>4051.139999999988</v>
      </c>
      <c r="F28" s="61">
        <f>'Сч-ГППфид'!AH30</f>
        <v>64748.63999999981</v>
      </c>
      <c r="G28" s="57">
        <f t="shared" si="0"/>
        <v>60697.499999999825</v>
      </c>
      <c r="H28" s="61">
        <f t="shared" si="3"/>
        <v>67993.49999999984</v>
      </c>
      <c r="I28" s="57">
        <f t="shared" si="2"/>
        <v>72044.63999999982</v>
      </c>
      <c r="J28" s="16" t="s">
        <v>126</v>
      </c>
    </row>
    <row r="29" spans="1:9" ht="12.75">
      <c r="A29" s="71">
        <v>22</v>
      </c>
      <c r="B29" s="55">
        <f>'Сч-ТЭЦ'!Z29</f>
        <v>4896.000000000049</v>
      </c>
      <c r="C29" s="45">
        <f>'Сч-ТЭЦ'!S29+'Сч-ТЭЦ'!U29+'Сч-ТЭЦ'!W29+'Сч-ТЭЦ'!Y29</f>
        <v>4031.9999999999995</v>
      </c>
      <c r="D29" s="54">
        <f>('ГПП-ТЭЦфид.связи'!AH31)</f>
        <v>479.99999999998977</v>
      </c>
      <c r="E29" s="58">
        <f>'Стор итог'!AH29</f>
        <v>4335.180000000012</v>
      </c>
      <c r="F29" s="61">
        <f>'Сч-ГППфид'!AH31</f>
        <v>68241.36000000026</v>
      </c>
      <c r="G29" s="57">
        <f t="shared" si="0"/>
        <v>63906.18000000025</v>
      </c>
      <c r="H29" s="61">
        <f t="shared" si="3"/>
        <v>64386.18000000024</v>
      </c>
      <c r="I29" s="57">
        <f t="shared" si="2"/>
        <v>68721.36000000025</v>
      </c>
    </row>
    <row r="30" spans="1:9" ht="12.75">
      <c r="A30" s="71">
        <v>23</v>
      </c>
      <c r="B30" s="55">
        <f>'Сч-ТЭЦ'!Z30</f>
        <v>4991.999999999962</v>
      </c>
      <c r="C30" s="45">
        <f>'Сч-ТЭЦ'!S30+'Сч-ТЭЦ'!U30+'Сч-ТЭЦ'!W30+'Сч-ТЭЦ'!Y30</f>
        <v>4032.0000000000036</v>
      </c>
      <c r="D30" s="54">
        <f>('ГПП-ТЭЦфид.связи'!AH32)</f>
        <v>3263.9999999999986</v>
      </c>
      <c r="E30" s="58">
        <f>'Стор итог'!AH30</f>
        <v>4468.679999999991</v>
      </c>
      <c r="F30" s="61">
        <f>'Сч-ГППфид'!AH32</f>
        <v>68164.80000000009</v>
      </c>
      <c r="G30" s="57">
        <f t="shared" si="0"/>
        <v>63696.1200000001</v>
      </c>
      <c r="H30" s="61">
        <f t="shared" si="3"/>
        <v>66960.1200000001</v>
      </c>
      <c r="I30" s="57">
        <f t="shared" si="2"/>
        <v>71428.80000000009</v>
      </c>
    </row>
    <row r="31" spans="1:9" ht="12.75">
      <c r="A31" s="71">
        <v>24</v>
      </c>
      <c r="B31" s="55">
        <f>'Сч-ТЭЦ'!Z31</f>
        <v>4608.000000000038</v>
      </c>
      <c r="C31" s="45">
        <f>'Сч-ТЭЦ'!S31+'Сч-ТЭЦ'!U31+'Сч-ТЭЦ'!W31+'Сч-ТЭЦ'!Y31</f>
        <v>3935.999999999997</v>
      </c>
      <c r="D31" s="54">
        <f>('ГПП-ТЭЦфид.связи'!AH33)</f>
        <v>4127.999999999997</v>
      </c>
      <c r="E31" s="58">
        <f>'Стор итог'!AH31</f>
        <v>3985.535999999997</v>
      </c>
      <c r="F31" s="61">
        <f>'Сч-ГППфид'!AH33</f>
        <v>64504.11000000006</v>
      </c>
      <c r="G31" s="57">
        <f t="shared" si="0"/>
        <v>60518.57400000006</v>
      </c>
      <c r="H31" s="61">
        <f t="shared" si="3"/>
        <v>64646.57400000006</v>
      </c>
      <c r="I31" s="57">
        <f t="shared" si="2"/>
        <v>68632.11000000006</v>
      </c>
    </row>
    <row r="32" spans="1:9" ht="12.75">
      <c r="A32" s="71">
        <v>1</v>
      </c>
      <c r="B32" s="114">
        <f>'Сч-ТЭЦ'!Z32</f>
        <v>4895.999999999913</v>
      </c>
      <c r="C32" s="115">
        <f>'Сч-ТЭЦ'!S32+'Сч-ТЭЦ'!U32+'Сч-ТЭЦ'!W32+'Сч-ТЭЦ'!Y32</f>
        <v>3936.0000000000014</v>
      </c>
      <c r="D32" s="116">
        <f>('ГПП-ТЭЦфид.связи'!AH34)</f>
        <v>2784.0000000000086</v>
      </c>
      <c r="E32" s="58">
        <f>'Стор итог'!AH32</f>
        <v>3414.432000000011</v>
      </c>
      <c r="F32" s="57">
        <f>'Сч-ГППфид'!AH34</f>
        <v>60918.989999999845</v>
      </c>
      <c r="G32" s="57">
        <f t="shared" si="0"/>
        <v>57504.55799999984</v>
      </c>
      <c r="H32" s="57">
        <f t="shared" si="3"/>
        <v>60288.557999999844</v>
      </c>
      <c r="I32" s="57">
        <f t="shared" si="2"/>
        <v>63702.98999999985</v>
      </c>
    </row>
    <row r="33" spans="1:9" ht="13.5" thickBot="1">
      <c r="A33" s="70">
        <v>2</v>
      </c>
      <c r="B33" s="117">
        <f>'Сч-ТЭЦ'!Z33</f>
        <v>4895.999999999913</v>
      </c>
      <c r="C33" s="118">
        <f>'Сч-ТЭЦ'!S33+'Сч-ТЭЦ'!U33+'Сч-ТЭЦ'!W33+'Сч-ТЭЦ'!Y33</f>
        <v>3936.0000000000014</v>
      </c>
      <c r="D33" s="119">
        <f>('ГПП-ТЭЦфид.связи'!AH35)</f>
        <v>2591.9999999999786</v>
      </c>
      <c r="E33" s="72">
        <f>'Стор итог'!AH33</f>
        <v>3260.5320000000124</v>
      </c>
      <c r="F33" s="73">
        <f>'Сч-ГППфид'!AH35</f>
        <v>64043.09999999996</v>
      </c>
      <c r="G33" s="73">
        <f t="shared" si="0"/>
        <v>60782.56799999995</v>
      </c>
      <c r="H33" s="73">
        <v>63384</v>
      </c>
      <c r="I33" s="73">
        <f t="shared" si="2"/>
        <v>2591.9999999999786</v>
      </c>
    </row>
    <row r="34" spans="1:16" ht="28.5" customHeight="1" thickBot="1">
      <c r="A34" s="29"/>
      <c r="B34" s="74">
        <f aca="true" t="shared" si="4" ref="B34:I34">SUM(B8:B31)</f>
        <v>101472.00000000007</v>
      </c>
      <c r="C34" s="74">
        <f t="shared" si="4"/>
        <v>84384</v>
      </c>
      <c r="D34" s="74">
        <f t="shared" si="4"/>
        <v>85247.99999999997</v>
      </c>
      <c r="E34" s="74">
        <f t="shared" si="4"/>
        <v>94766.48399999998</v>
      </c>
      <c r="F34" s="130">
        <f>SUM(F8:F31)</f>
        <v>1538247.8100000005</v>
      </c>
      <c r="G34" s="74">
        <f t="shared" si="4"/>
        <v>1443481.3260000001</v>
      </c>
      <c r="H34" s="74">
        <f t="shared" si="4"/>
        <v>1528729.3260000001</v>
      </c>
      <c r="I34" s="113">
        <f t="shared" si="4"/>
        <v>1623495.8100000003</v>
      </c>
      <c r="J34" s="46"/>
      <c r="K34" s="46"/>
      <c r="L34" s="46"/>
      <c r="M34" s="46"/>
      <c r="N34" s="46"/>
      <c r="O34" s="46"/>
      <c r="P34" s="46"/>
    </row>
    <row r="35" spans="1:11" ht="12.75">
      <c r="A35" s="2"/>
      <c r="K35" s="16" t="s">
        <v>127</v>
      </c>
    </row>
    <row r="36" ht="12.75">
      <c r="A36" s="2"/>
    </row>
    <row r="37" spans="1:2" ht="15">
      <c r="A37" s="2"/>
      <c r="B37" s="94"/>
    </row>
    <row r="38" ht="12.75">
      <c r="A38" s="2"/>
    </row>
    <row r="39" ht="12.75">
      <c r="A39" s="2"/>
    </row>
    <row r="40" ht="12.75">
      <c r="A40" s="2"/>
    </row>
    <row r="41" ht="12.75">
      <c r="A41" s="2"/>
    </row>
  </sheetData>
  <sheetProtection/>
  <printOptions/>
  <pageMargins left="0.5905511811023623" right="0.1968503937007874" top="0.7874015748031497" bottom="0.1968503937007874" header="0.5118110236220472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Юркян Эдуард Николаевич (YURKJAN-EN - YURKJAN)</cp:lastModifiedBy>
  <cp:lastPrinted>2018-06-27T08:29:29Z</cp:lastPrinted>
  <dcterms:created xsi:type="dcterms:W3CDTF">2000-06-14T10:52:09Z</dcterms:created>
  <dcterms:modified xsi:type="dcterms:W3CDTF">2018-06-27T08:31:20Z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