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5" windowWidth="11340" windowHeight="12645" tabRatio="848" firstSheet="1" activeTab="5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'IIочередь'!$A$1:$AQ$37</definedName>
    <definedName name="_xlnm.Print_Area" localSheetId="3">'Сч-ГППфид'!$A$2:$AO$37</definedName>
  </definedNames>
  <calcPr fullCalcOnLoad="1"/>
</workbook>
</file>

<file path=xl/sharedStrings.xml><?xml version="1.0" encoding="utf-8"?>
<sst xmlns="http://schemas.openxmlformats.org/spreadsheetml/2006/main" count="396" uniqueCount="135">
  <si>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</si>
  <si>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</si>
  <si>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</si>
  <si>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</si>
  <si>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</si>
  <si>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</si>
  <si>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</si>
  <si>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</si>
  <si>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</si>
  <si>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</si>
  <si>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</si>
  <si>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</si>
  <si>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</si>
  <si>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</si>
  <si>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</si>
  <si>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</si>
  <si>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</si>
  <si>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</si>
  <si>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</si>
  <si>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</si>
  <si>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</si>
  <si>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</si>
  <si>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</si>
  <si>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</si>
  <si>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</si>
  <si>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</si>
  <si>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</si>
  <si>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</si>
  <si>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</si>
  <si>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</si>
  <si>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</si>
  <si>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</si>
  <si>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</si>
  <si>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</si>
  <si>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</si>
  <si>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</si>
  <si>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</si>
  <si>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</si>
  <si>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</si>
  <si>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</si>
  <si>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</si>
  <si>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</si>
  <si>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</si>
  <si>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</si>
  <si>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</si>
  <si>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</si>
  <si>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</si>
  <si>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</si>
  <si>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</si>
  <si>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</si>
  <si>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</si>
  <si>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</si>
  <si>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</si>
  <si>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</si>
  <si>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</si>
  <si>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</si>
  <si>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</si>
  <si>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</si>
  <si>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</si>
  <si>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</si>
  <si>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</si>
  <si>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</si>
  <si>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</si>
  <si>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</si>
  <si>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</si>
  <si>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</si>
  <si>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</si>
  <si>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</si>
  <si>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</si>
  <si>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</si>
  <si>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</si>
  <si>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</si>
  <si>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 xml:space="preserve">Дата:  </t>
  </si>
  <si>
    <t>Дата:</t>
  </si>
  <si>
    <t xml:space="preserve">Дата: </t>
  </si>
  <si>
    <t>P</t>
  </si>
  <si>
    <t>Q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</si>
  <si>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</si>
  <si>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</si>
  <si>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Ф№ 20</t>
  </si>
  <si>
    <t xml:space="preserve">                             Ф№ 45 </t>
  </si>
  <si>
    <t xml:space="preserve">                           Ф№ 46</t>
  </si>
  <si>
    <t>S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</si>
  <si>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</si>
  <si>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</si>
  <si>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</si>
  <si>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</si>
  <si>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</si>
  <si>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</si>
  <si>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</si>
  <si>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</si>
  <si>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</si>
  <si>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</si>
  <si>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</si>
  <si>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</si>
  <si>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</si>
  <si>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</si>
  <si>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</si>
  <si>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</si>
  <si>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</si>
  <si>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</si>
  <si>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</si>
  <si>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</si>
  <si>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</si>
  <si>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</si>
  <si>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</si>
  <si>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</si>
  <si>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</si>
  <si>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</si>
  <si>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</si>
  <si>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</si>
  <si>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</si>
  <si>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</si>
  <si>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</si>
  <si>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</si>
  <si>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</si>
  <si>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</si>
  <si>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</si>
  <si>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</si>
  <si>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</si>
  <si>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</si>
  <si>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</si>
  <si>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</si>
  <si>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</si>
  <si>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</si>
  <si>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</si>
  <si>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</si>
  <si>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      АСКУЭ  II </t>
  </si>
  <si>
    <t xml:space="preserve">          АСКУЭ  I </t>
  </si>
  <si>
    <t xml:space="preserve">          Транзит</t>
  </si>
  <si>
    <t xml:space="preserve">Дата:   </t>
  </si>
  <si>
    <t xml:space="preserve">   Яч 14</t>
  </si>
  <si>
    <t>Ф№25 ЦРП-2</t>
  </si>
  <si>
    <t>ПНС-1</t>
  </si>
  <si>
    <t>ГПП-4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</si>
</sst>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3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b/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4" fillId="0" borderId="0" xfId="0" applyNumberFormat="1" applyFont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49" fontId="0" fillId="22" borderId="10" xfId="0" applyNumberFormat="1" applyFill="1" applyBorder="1" applyAlignment="1">
      <alignment horizontal="right"/>
    </xf>
    <xf numFmtId="0" fontId="0" fillId="22" borderId="13" xfId="0" applyFill="1" applyBorder="1" applyAlignment="1">
      <alignment/>
    </xf>
    <xf numFmtId="0" fontId="0" fillId="22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7" fillId="22" borderId="27" xfId="0" applyFont="1" applyFill="1" applyBorder="1" applyAlignment="1">
      <alignment/>
    </xf>
    <xf numFmtId="0" fontId="7" fillId="22" borderId="28" xfId="0" applyFont="1" applyFill="1" applyBorder="1" applyAlignment="1">
      <alignment horizontal="center"/>
    </xf>
    <xf numFmtId="0" fontId="7" fillId="22" borderId="29" xfId="0" applyFont="1" applyFill="1" applyBorder="1" applyAlignment="1">
      <alignment/>
    </xf>
    <xf numFmtId="0" fontId="7" fillId="22" borderId="30" xfId="0" applyFont="1" applyFill="1" applyBorder="1" applyAlignment="1">
      <alignment horizontal="center"/>
    </xf>
    <xf numFmtId="0" fontId="7" fillId="22" borderId="31" xfId="0" applyFont="1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1" fontId="0" fillId="22" borderId="33" xfId="0" applyNumberFormat="1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1" fontId="0" fillId="22" borderId="35" xfId="0" applyNumberForma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7" fillId="22" borderId="41" xfId="0" applyFont="1" applyFill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4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22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/>
    </xf>
    <xf numFmtId="0" fontId="1" fillId="20" borderId="19" xfId="0" applyFont="1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8" fillId="22" borderId="1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22" borderId="10" xfId="0" applyNumberFormat="1" applyFill="1" applyBorder="1" applyAlignment="1">
      <alignment/>
    </xf>
    <xf numFmtId="0" fontId="0" fillId="22" borderId="13" xfId="0" applyNumberFormat="1" applyFill="1" applyBorder="1" applyAlignment="1">
      <alignment/>
    </xf>
    <xf numFmtId="0" fontId="0" fillId="22" borderId="14" xfId="0" applyNumberFormat="1" applyFill="1" applyBorder="1" applyAlignment="1">
      <alignment/>
    </xf>
    <xf numFmtId="0" fontId="0" fillId="22" borderId="12" xfId="0" applyNumberFormat="1" applyFill="1" applyBorder="1" applyAlignment="1">
      <alignment/>
    </xf>
    <xf numFmtId="0" fontId="0" fillId="22" borderId="15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22" borderId="11" xfId="0" applyNumberFormat="1" applyFill="1" applyBorder="1" applyAlignment="1">
      <alignment/>
    </xf>
    <xf numFmtId="1" fontId="0" fillId="0" borderId="23" xfId="0" applyNumberForma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29" fillId="0" borderId="23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9" fillId="0" borderId="23" xfId="0" applyFont="1" applyFill="1" applyBorder="1" applyAlignment="1">
      <alignment/>
    </xf>
    <xf numFmtId="0" fontId="31" fillId="0" borderId="2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A1">
      <selection activeCell="Y41" sqref="Y41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0.75390625" style="0" customWidth="1"/>
    <col min="21" max="21" width="11.1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9" t="s">
        <v>67</v>
      </c>
      <c r="H1" s="2"/>
      <c r="W1" s="2"/>
    </row>
    <row r="2" spans="2:25" ht="12.75">
      <c r="B2" s="19" t="s">
        <v>72</v>
      </c>
      <c r="C2" s="35">
        <v>43089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6" t="s">
        <v>40</v>
      </c>
      <c r="B4" s="4" t="s">
        <v>51</v>
      </c>
      <c r="C4" s="8" t="s">
        <v>54</v>
      </c>
      <c r="D4" s="8"/>
      <c r="E4" s="3"/>
      <c r="F4" s="8" t="s">
        <v>51</v>
      </c>
      <c r="G4" s="8" t="s">
        <v>55</v>
      </c>
      <c r="H4" s="8"/>
      <c r="I4" s="3"/>
      <c r="J4" s="8" t="s">
        <v>51</v>
      </c>
      <c r="K4" s="8" t="s">
        <v>56</v>
      </c>
      <c r="L4" s="8"/>
      <c r="M4" s="3"/>
      <c r="N4" s="8" t="s">
        <v>51</v>
      </c>
      <c r="O4" s="8" t="s">
        <v>57</v>
      </c>
      <c r="P4" s="8"/>
      <c r="Q4" s="3"/>
      <c r="R4" s="4" t="s">
        <v>60</v>
      </c>
      <c r="S4" s="3"/>
      <c r="T4" s="4" t="s">
        <v>61</v>
      </c>
      <c r="U4" s="3"/>
      <c r="V4" s="4" t="s">
        <v>62</v>
      </c>
      <c r="W4" s="3"/>
      <c r="X4" s="4" t="s">
        <v>63</v>
      </c>
      <c r="Y4" s="8"/>
      <c r="Z4" s="5" t="s">
        <v>50</v>
      </c>
      <c r="AA4" s="5" t="s">
        <v>50</v>
      </c>
      <c r="AB4" s="5" t="s">
        <v>50</v>
      </c>
      <c r="AD4" s="2"/>
    </row>
    <row r="5" spans="1:30" ht="13.5" thickBot="1">
      <c r="A5" s="7"/>
      <c r="B5" s="2" t="s">
        <v>52</v>
      </c>
      <c r="C5" s="13">
        <v>9600</v>
      </c>
      <c r="D5" s="10" t="s">
        <v>53</v>
      </c>
      <c r="E5" s="12">
        <v>9600</v>
      </c>
      <c r="F5" s="4" t="s">
        <v>52</v>
      </c>
      <c r="G5" s="3">
        <v>9600</v>
      </c>
      <c r="H5" s="4" t="s">
        <v>53</v>
      </c>
      <c r="I5" s="3">
        <v>9600</v>
      </c>
      <c r="J5" s="8" t="s">
        <v>52</v>
      </c>
      <c r="K5" s="3">
        <v>9600</v>
      </c>
      <c r="L5" s="4" t="s">
        <v>53</v>
      </c>
      <c r="M5" s="3">
        <v>9600</v>
      </c>
      <c r="N5" s="8" t="s">
        <v>52</v>
      </c>
      <c r="O5" s="3">
        <v>9600</v>
      </c>
      <c r="P5" s="4" t="s">
        <v>53</v>
      </c>
      <c r="Q5" s="3">
        <v>9600</v>
      </c>
      <c r="R5" s="4" t="s">
        <v>64</v>
      </c>
      <c r="S5" s="8">
        <v>9600</v>
      </c>
      <c r="T5" s="4" t="s">
        <v>64</v>
      </c>
      <c r="U5" s="8">
        <v>9600</v>
      </c>
      <c r="V5" s="4" t="s">
        <v>64</v>
      </c>
      <c r="W5" s="3">
        <v>9600</v>
      </c>
      <c r="X5" s="4" t="s">
        <v>64</v>
      </c>
      <c r="Y5" s="8">
        <v>9600</v>
      </c>
      <c r="Z5" s="7" t="s">
        <v>9</v>
      </c>
      <c r="AA5" s="7" t="s">
        <v>5</v>
      </c>
      <c r="AB5" s="7" t="s">
        <v>66</v>
      </c>
      <c r="AD5" s="2"/>
    </row>
    <row r="6" spans="1:30" ht="13.5" thickBot="1">
      <c r="A6" s="10"/>
      <c r="B6" s="4" t="s">
        <v>59</v>
      </c>
      <c r="C6" s="3" t="s">
        <v>31</v>
      </c>
      <c r="D6" s="6" t="s">
        <v>59</v>
      </c>
      <c r="E6" s="3" t="s">
        <v>58</v>
      </c>
      <c r="F6" s="3" t="s">
        <v>59</v>
      </c>
      <c r="G6" s="1" t="s">
        <v>31</v>
      </c>
      <c r="H6" s="1" t="s">
        <v>59</v>
      </c>
      <c r="I6" s="1" t="s">
        <v>5</v>
      </c>
      <c r="J6" s="3" t="s">
        <v>59</v>
      </c>
      <c r="K6" s="1" t="s">
        <v>31</v>
      </c>
      <c r="L6" s="1" t="s">
        <v>59</v>
      </c>
      <c r="M6" s="1" t="s">
        <v>5</v>
      </c>
      <c r="N6" s="3" t="s">
        <v>59</v>
      </c>
      <c r="O6" s="1" t="s">
        <v>31</v>
      </c>
      <c r="P6" s="1" t="s">
        <v>59</v>
      </c>
      <c r="Q6" s="1" t="s">
        <v>68</v>
      </c>
      <c r="R6" s="1" t="s">
        <v>59</v>
      </c>
      <c r="S6" s="1" t="s">
        <v>31</v>
      </c>
      <c r="T6" s="6" t="s">
        <v>59</v>
      </c>
      <c r="U6" s="6" t="s">
        <v>31</v>
      </c>
      <c r="V6" s="1" t="s">
        <v>59</v>
      </c>
      <c r="W6" s="1" t="s">
        <v>31</v>
      </c>
      <c r="X6" s="1" t="s">
        <v>59</v>
      </c>
      <c r="Y6" s="4" t="s">
        <v>31</v>
      </c>
      <c r="Z6" s="6" t="s">
        <v>19</v>
      </c>
      <c r="AA6" s="6"/>
      <c r="AB6" s="6" t="s">
        <v>65</v>
      </c>
      <c r="AD6" s="2"/>
    </row>
    <row r="7" spans="1:30" ht="13.5" thickBot="1">
      <c r="A7" s="1">
        <v>0</v>
      </c>
      <c r="B7" s="36">
        <v>55.8</v>
      </c>
      <c r="C7" s="6"/>
      <c r="D7" s="37">
        <v>27.64</v>
      </c>
      <c r="E7" s="1"/>
      <c r="F7" s="37">
        <v>12.87</v>
      </c>
      <c r="G7" s="1"/>
      <c r="H7" s="37">
        <v>2.04</v>
      </c>
      <c r="I7" s="1"/>
      <c r="J7" s="37">
        <v>1.67</v>
      </c>
      <c r="K7" s="1"/>
      <c r="L7" s="37">
        <v>1.73</v>
      </c>
      <c r="M7" s="1"/>
      <c r="N7" s="37">
        <v>55.3</v>
      </c>
      <c r="O7" s="1"/>
      <c r="P7" s="37">
        <v>79.46</v>
      </c>
      <c r="Q7" s="1"/>
      <c r="R7" s="37">
        <v>53.07</v>
      </c>
      <c r="S7" s="1"/>
      <c r="T7" s="37">
        <v>3.54</v>
      </c>
      <c r="U7" s="1"/>
      <c r="V7" s="37">
        <v>31.28</v>
      </c>
      <c r="W7" s="1"/>
      <c r="X7" s="37">
        <v>77.32</v>
      </c>
      <c r="Y7" s="1"/>
      <c r="Z7" s="1"/>
      <c r="AA7" s="14"/>
      <c r="AB7" s="1"/>
      <c r="AD7" s="2"/>
    </row>
    <row r="8" spans="1:28" ht="13.5" thickBot="1">
      <c r="A8" s="1">
        <v>1</v>
      </c>
      <c r="B8" s="37">
        <v>56.44</v>
      </c>
      <c r="C8" s="1">
        <f>C5*(B8-B7)</f>
        <v>6144.0000000000055</v>
      </c>
      <c r="D8" s="37">
        <v>27.84</v>
      </c>
      <c r="E8" s="1">
        <f>E5*(D8-D7)</f>
        <v>1919.9999999999932</v>
      </c>
      <c r="F8" s="37">
        <v>13.54</v>
      </c>
      <c r="G8" s="1">
        <f>G5*(F8-F7)</f>
        <v>6431.999999999999</v>
      </c>
      <c r="H8" s="37">
        <v>2.27</v>
      </c>
      <c r="I8" s="1">
        <f>I5*(H8-H7)</f>
        <v>2208</v>
      </c>
      <c r="J8" s="37">
        <v>2.32</v>
      </c>
      <c r="K8" s="1">
        <f>K5*(J8-J7)</f>
        <v>6239.999999999999</v>
      </c>
      <c r="L8" s="37">
        <v>1.9</v>
      </c>
      <c r="M8" s="1">
        <f>M5*(L8-L7)</f>
        <v>1631.9999999999993</v>
      </c>
      <c r="N8" s="37">
        <v>55.85</v>
      </c>
      <c r="O8" s="1">
        <f>O5*(N8-N7)</f>
        <v>5280.000000000041</v>
      </c>
      <c r="P8" s="37">
        <v>79.75</v>
      </c>
      <c r="Q8" s="1">
        <f>Q5*(P8-P7)</f>
        <v>2784.00000000006</v>
      </c>
      <c r="R8" s="37">
        <v>53.65</v>
      </c>
      <c r="S8" s="1">
        <f>S5*(R8-R7)</f>
        <v>5567.999999999984</v>
      </c>
      <c r="T8" s="37">
        <v>4</v>
      </c>
      <c r="U8" s="1">
        <f>U5*(T8-T7)</f>
        <v>4416</v>
      </c>
      <c r="V8" s="37">
        <v>31.87</v>
      </c>
      <c r="W8" s="1">
        <f>W5*(V8-V7)</f>
        <v>5663.999999999998</v>
      </c>
      <c r="X8" s="37">
        <v>77.76</v>
      </c>
      <c r="Y8" s="1">
        <f>Y5*(X8-X7)</f>
        <v>4224.000000000115</v>
      </c>
      <c r="Z8" s="1">
        <f aca="true" t="shared" si="0" ref="Z8:Z33">C8+G8+K8+O8</f>
        <v>24096.000000000044</v>
      </c>
      <c r="AA8" s="14">
        <f aca="true" t="shared" si="1" ref="AA8:AA33">E8+I8+M8+Q8</f>
        <v>8544.000000000051</v>
      </c>
      <c r="AB8" s="1">
        <f aca="true" t="shared" si="2" ref="AB8:AB23">SQRT(Z8^2+AA8^2)</f>
        <v>25565.937338576165</v>
      </c>
    </row>
    <row r="9" spans="1:28" ht="13.5" thickBot="1">
      <c r="A9" s="1">
        <v>2</v>
      </c>
      <c r="B9" s="37">
        <v>57.07</v>
      </c>
      <c r="C9" s="1">
        <f>C5*(B9-B8)</f>
        <v>6048.000000000025</v>
      </c>
      <c r="D9" s="37">
        <v>28.11</v>
      </c>
      <c r="E9" s="1">
        <f>E5*(D9-D8)</f>
        <v>2591.999999999996</v>
      </c>
      <c r="F9" s="37">
        <v>14.19</v>
      </c>
      <c r="G9" s="1">
        <f>G5*(F9-F8)</f>
        <v>6240.000000000004</v>
      </c>
      <c r="H9" s="37">
        <v>2.49</v>
      </c>
      <c r="I9" s="1">
        <f>I5*(H9-H8)</f>
        <v>2112.000000000002</v>
      </c>
      <c r="J9" s="37">
        <v>2.94</v>
      </c>
      <c r="K9" s="1">
        <f>K5*(J9-J8)</f>
        <v>5952.000000000001</v>
      </c>
      <c r="L9" s="37">
        <v>2.07</v>
      </c>
      <c r="M9" s="1">
        <f>M5*(L9-L8)</f>
        <v>1631.9999999999993</v>
      </c>
      <c r="N9" s="37">
        <v>56.36</v>
      </c>
      <c r="O9" s="1">
        <f>O5*(N9-N8)</f>
        <v>4895.999999999981</v>
      </c>
      <c r="P9" s="37">
        <v>80.03</v>
      </c>
      <c r="Q9" s="1">
        <f>Q5*(P9-P8)</f>
        <v>2688.000000000011</v>
      </c>
      <c r="R9" s="37">
        <v>54.2</v>
      </c>
      <c r="S9" s="1">
        <f>S5*(R9-R8)</f>
        <v>5280.000000000041</v>
      </c>
      <c r="T9" s="37">
        <v>4.44</v>
      </c>
      <c r="U9" s="1">
        <f>U5*(T9-T8)</f>
        <v>4224.000000000004</v>
      </c>
      <c r="V9" s="37">
        <v>32.45</v>
      </c>
      <c r="W9" s="1">
        <f>W5*(V9-V8)</f>
        <v>5568.000000000018</v>
      </c>
      <c r="X9" s="37">
        <v>78.22</v>
      </c>
      <c r="Y9" s="1">
        <f>Y5*(X9-X8)</f>
        <v>4415.99999999994</v>
      </c>
      <c r="Z9" s="1">
        <f t="shared" si="0"/>
        <v>23136.00000000001</v>
      </c>
      <c r="AA9" s="14">
        <f t="shared" si="1"/>
        <v>9024.000000000007</v>
      </c>
      <c r="AB9" s="1">
        <f t="shared" si="2"/>
        <v>24833.587578116872</v>
      </c>
    </row>
    <row r="10" spans="1:29" ht="13.5" thickBot="1">
      <c r="A10" s="1">
        <v>3</v>
      </c>
      <c r="B10" s="37">
        <v>57.68</v>
      </c>
      <c r="C10" s="1">
        <f>C5*(B10-B9)</f>
        <v>5855.9999999999945</v>
      </c>
      <c r="D10" s="37">
        <v>28.33</v>
      </c>
      <c r="E10" s="1">
        <f>E5*(D10-D9)</f>
        <v>2111.999999999989</v>
      </c>
      <c r="F10" s="37">
        <v>14.83</v>
      </c>
      <c r="G10" s="1">
        <f>G5*(F10-F9)</f>
        <v>6144.0000000000055</v>
      </c>
      <c r="H10" s="37">
        <v>2.82</v>
      </c>
      <c r="I10" s="1">
        <f>I5*(H10-H9)</f>
        <v>3167.9999999999964</v>
      </c>
      <c r="J10" s="37">
        <v>3.55</v>
      </c>
      <c r="K10" s="1">
        <f>K5*(J10-J9)</f>
        <v>5855.999999999999</v>
      </c>
      <c r="L10" s="37">
        <v>2.26</v>
      </c>
      <c r="M10" s="1">
        <f>M5*(L10-L9)</f>
        <v>1823.9999999999995</v>
      </c>
      <c r="N10" s="37">
        <v>56.87</v>
      </c>
      <c r="O10" s="1">
        <f>O5*(N10-N9)</f>
        <v>4895.999999999981</v>
      </c>
      <c r="P10" s="37">
        <v>80.31</v>
      </c>
      <c r="Q10" s="1">
        <f>Q5*(P10-P9)</f>
        <v>2688.000000000011</v>
      </c>
      <c r="R10" s="37">
        <v>54.74</v>
      </c>
      <c r="S10" s="1">
        <f>S5*(R10-R9)</f>
        <v>5183.999999999992</v>
      </c>
      <c r="T10" s="37">
        <v>4.88</v>
      </c>
      <c r="U10" s="1">
        <f>U5*(T10-T9)</f>
        <v>4223.999999999995</v>
      </c>
      <c r="V10" s="37">
        <v>33.02</v>
      </c>
      <c r="W10" s="1">
        <f>W5*(V10-V9)</f>
        <v>5472.000000000003</v>
      </c>
      <c r="X10" s="37">
        <v>78.67</v>
      </c>
      <c r="Y10" s="1">
        <f>Y5*(X10-X9)</f>
        <v>4320.000000000027</v>
      </c>
      <c r="Z10" s="1">
        <f t="shared" si="0"/>
        <v>22751.99999999998</v>
      </c>
      <c r="AA10" s="14">
        <f t="shared" si="1"/>
        <v>9791.999999999996</v>
      </c>
      <c r="AB10" s="1">
        <f t="shared" si="2"/>
        <v>24769.674362009668</v>
      </c>
      <c r="AC10" s="2"/>
    </row>
    <row r="11" spans="1:28" ht="13.5" thickBot="1">
      <c r="A11" s="1">
        <v>4</v>
      </c>
      <c r="B11" s="37">
        <v>58.42</v>
      </c>
      <c r="C11" s="1">
        <f>C5*(B11-B10)</f>
        <v>7104.000000000019</v>
      </c>
      <c r="D11" s="37">
        <v>28.56</v>
      </c>
      <c r="E11" s="1">
        <f>E5*(D11-D10)</f>
        <v>2208.000000000004</v>
      </c>
      <c r="F11" s="37">
        <v>15.47</v>
      </c>
      <c r="G11" s="1">
        <f>G5*(F11-F10)</f>
        <v>6144.0000000000055</v>
      </c>
      <c r="H11" s="37">
        <v>2.13</v>
      </c>
      <c r="I11" s="1">
        <f>I5*(H11-H10)</f>
        <v>-6623.999999999999</v>
      </c>
      <c r="J11" s="37">
        <v>4.14</v>
      </c>
      <c r="K11" s="1">
        <f>K5*(J11-J10)</f>
        <v>5663.999999999998</v>
      </c>
      <c r="L11" s="37">
        <v>2.47</v>
      </c>
      <c r="M11" s="1">
        <f>M5*(L11-L10)</f>
        <v>2016.0000000000039</v>
      </c>
      <c r="N11" s="37">
        <v>56.4</v>
      </c>
      <c r="O11" s="1">
        <f>O5*(N11-N10)</f>
        <v>-4511.999999999989</v>
      </c>
      <c r="P11" s="37">
        <v>80.62</v>
      </c>
      <c r="Q11" s="1">
        <f>Q5*(P11-P10)</f>
        <v>2976.000000000022</v>
      </c>
      <c r="R11" s="37">
        <v>55.22</v>
      </c>
      <c r="S11" s="1">
        <f>S5*(R11-R10)</f>
        <v>4607.99999999997</v>
      </c>
      <c r="T11" s="37">
        <v>5.36</v>
      </c>
      <c r="U11" s="1">
        <f>U5*(T11-T10)</f>
        <v>4608.000000000004</v>
      </c>
      <c r="V11" s="37">
        <v>33.65</v>
      </c>
      <c r="W11" s="1">
        <f>W5*(V11-V10)</f>
        <v>6047.999999999956</v>
      </c>
      <c r="X11" s="37">
        <v>79.15</v>
      </c>
      <c r="Y11" s="1">
        <f>Y5*(X11-X10)</f>
        <v>4608.000000000038</v>
      </c>
      <c r="Z11" s="1">
        <f t="shared" si="0"/>
        <v>14400.000000000033</v>
      </c>
      <c r="AA11" s="14">
        <f t="shared" si="1"/>
        <v>576.0000000000309</v>
      </c>
      <c r="AB11" s="1">
        <f t="shared" si="2"/>
        <v>14411.515395682753</v>
      </c>
    </row>
    <row r="12" spans="1:28" ht="13.5" thickBot="1">
      <c r="A12" s="1">
        <v>5</v>
      </c>
      <c r="B12" s="37">
        <v>58.96</v>
      </c>
      <c r="C12" s="1">
        <f>C5*(B12-B11)</f>
        <v>5183.999999999992</v>
      </c>
      <c r="D12" s="37">
        <v>28.8</v>
      </c>
      <c r="E12" s="1">
        <f>E5*(D12-D11)</f>
        <v>2304.000000000019</v>
      </c>
      <c r="F12" s="37">
        <v>16.18</v>
      </c>
      <c r="G12" s="1">
        <f>G5*(F12-F11)</f>
        <v>6815.999999999991</v>
      </c>
      <c r="H12" s="37">
        <v>3.19</v>
      </c>
      <c r="I12" s="1">
        <f>I5*(H12-H11)</f>
        <v>10176</v>
      </c>
      <c r="J12" s="37">
        <v>4.83</v>
      </c>
      <c r="K12" s="1">
        <f>K5*(J12-J11)</f>
        <v>6624.000000000004</v>
      </c>
      <c r="L12" s="37">
        <v>2.65</v>
      </c>
      <c r="M12" s="1">
        <f>M5*(L12-L11)</f>
        <v>1727.9999999999973</v>
      </c>
      <c r="N12" s="37">
        <v>57.95</v>
      </c>
      <c r="O12" s="1">
        <f>O5*(N12-N11)</f>
        <v>14880.00000000004</v>
      </c>
      <c r="P12" s="37">
        <v>80.89</v>
      </c>
      <c r="Q12" s="1">
        <f>Q5*(P12-P11)</f>
        <v>2591.999999999962</v>
      </c>
      <c r="R12" s="37">
        <v>55.88</v>
      </c>
      <c r="S12" s="1">
        <f>S5*(R12-R11)</f>
        <v>6336.0000000000355</v>
      </c>
      <c r="T12" s="37">
        <v>5.8</v>
      </c>
      <c r="U12" s="1">
        <f>U5*(T12-T11)</f>
        <v>4223.999999999995</v>
      </c>
      <c r="V12" s="37">
        <v>34.23</v>
      </c>
      <c r="W12" s="1">
        <f>W5*(V12-V11)</f>
        <v>5567.999999999984</v>
      </c>
      <c r="X12" s="37">
        <v>79.63</v>
      </c>
      <c r="Y12" s="1">
        <f>Y5*(X12-X11)</f>
        <v>4607.999999999902</v>
      </c>
      <c r="Z12" s="1">
        <f t="shared" si="0"/>
        <v>33504.00000000003</v>
      </c>
      <c r="AA12" s="14">
        <f t="shared" si="1"/>
        <v>16799.999999999978</v>
      </c>
      <c r="AB12" s="1">
        <f t="shared" si="2"/>
        <v>37480.101600716094</v>
      </c>
    </row>
    <row r="13" spans="1:28" ht="13.5" thickBot="1">
      <c r="A13" s="1">
        <v>6</v>
      </c>
      <c r="B13" s="37">
        <v>59.6</v>
      </c>
      <c r="C13" s="1">
        <f>C5*(B13-B12)</f>
        <v>6144.0000000000055</v>
      </c>
      <c r="D13" s="37">
        <v>29.04</v>
      </c>
      <c r="E13" s="1">
        <f>E5*(D13-D12)</f>
        <v>2303.999999999985</v>
      </c>
      <c r="F13" s="37">
        <v>16.84</v>
      </c>
      <c r="G13" s="1">
        <f>G5*(F13-F12)</f>
        <v>6336.000000000002</v>
      </c>
      <c r="H13" s="37">
        <v>3.42</v>
      </c>
      <c r="I13" s="1">
        <f>I5*(H13-H12)</f>
        <v>2208</v>
      </c>
      <c r="J13" s="37">
        <v>5.46</v>
      </c>
      <c r="K13" s="1">
        <f>K5*(J13-J12)</f>
        <v>6047.999999999999</v>
      </c>
      <c r="L13" s="37">
        <v>2.84</v>
      </c>
      <c r="M13" s="1">
        <f>M5*(L13-L12)</f>
        <v>1823.9999999999995</v>
      </c>
      <c r="N13" s="37">
        <v>58.48</v>
      </c>
      <c r="O13" s="1">
        <f>O5*(N13-N12)</f>
        <v>5087.999999999943</v>
      </c>
      <c r="P13" s="37">
        <v>81.18</v>
      </c>
      <c r="Q13" s="1">
        <f>Q5*(P13-P12)</f>
        <v>2784.00000000006</v>
      </c>
      <c r="R13" s="37">
        <v>56.45</v>
      </c>
      <c r="S13" s="1">
        <f>S5*(R13-R12)</f>
        <v>5472.000000000003</v>
      </c>
      <c r="T13" s="37">
        <v>6.25</v>
      </c>
      <c r="U13" s="1">
        <f>U5*(T13-T12)</f>
        <v>4320.000000000002</v>
      </c>
      <c r="V13" s="37">
        <v>34.82</v>
      </c>
      <c r="W13" s="1">
        <f>W5*(V13-V12)</f>
        <v>5664.000000000033</v>
      </c>
      <c r="X13" s="37">
        <v>80.1</v>
      </c>
      <c r="Y13" s="1">
        <f>Y5*(X13-X12)</f>
        <v>4511.999999999989</v>
      </c>
      <c r="Z13" s="1">
        <f t="shared" si="0"/>
        <v>23615.99999999995</v>
      </c>
      <c r="AA13" s="14">
        <f t="shared" si="1"/>
        <v>9120.000000000045</v>
      </c>
      <c r="AB13" s="1">
        <f t="shared" si="2"/>
        <v>25315.802495674485</v>
      </c>
    </row>
    <row r="14" spans="1:28" ht="13.5" thickBot="1">
      <c r="A14" s="1">
        <v>7</v>
      </c>
      <c r="B14" s="37">
        <v>60.22</v>
      </c>
      <c r="C14" s="1">
        <f>C5*(B14-B13)</f>
        <v>5951.999999999975</v>
      </c>
      <c r="D14" s="37">
        <v>29.26</v>
      </c>
      <c r="E14" s="1">
        <f>E5*(D14-D13)</f>
        <v>2112.000000000023</v>
      </c>
      <c r="F14" s="37">
        <v>17.49</v>
      </c>
      <c r="G14" s="1">
        <f>G5*(F14-F13)</f>
        <v>6239.999999999986</v>
      </c>
      <c r="H14" s="37">
        <v>3.64</v>
      </c>
      <c r="I14" s="1">
        <f>I5*(H14-H13)</f>
        <v>2112.000000000002</v>
      </c>
      <c r="J14" s="37">
        <v>6.08</v>
      </c>
      <c r="K14" s="1">
        <f>K5*(J14-J13)</f>
        <v>5952.000000000001</v>
      </c>
      <c r="L14" s="37">
        <v>3.02</v>
      </c>
      <c r="M14" s="1">
        <f>M5*(L14-L13)</f>
        <v>1728.0000000000016</v>
      </c>
      <c r="N14" s="37">
        <v>58.99</v>
      </c>
      <c r="O14" s="1">
        <f>O5*(N14-N13)</f>
        <v>4896.000000000049</v>
      </c>
      <c r="P14" s="37">
        <v>81.46</v>
      </c>
      <c r="Q14" s="1">
        <f>Q5*(P14-P13)</f>
        <v>2687.9999999998745</v>
      </c>
      <c r="R14" s="37">
        <v>57.01</v>
      </c>
      <c r="S14" s="1">
        <f>S5*(R14-R13)</f>
        <v>5375.999999999954</v>
      </c>
      <c r="T14" s="37">
        <v>6.69</v>
      </c>
      <c r="U14" s="1">
        <f>U5*(T14-T13)</f>
        <v>4224.000000000004</v>
      </c>
      <c r="V14" s="37">
        <v>35.41</v>
      </c>
      <c r="W14" s="1">
        <f>W5*(V14-V13)</f>
        <v>5663.9999999999645</v>
      </c>
      <c r="X14" s="37">
        <v>80.56</v>
      </c>
      <c r="Y14" s="1">
        <f>Y5*(X14-X13)</f>
        <v>4416.000000000076</v>
      </c>
      <c r="Z14" s="1">
        <f t="shared" si="0"/>
        <v>23040.000000000015</v>
      </c>
      <c r="AA14" s="14">
        <f t="shared" si="1"/>
        <v>8639.999999999902</v>
      </c>
      <c r="AB14" s="1">
        <f t="shared" si="2"/>
        <v>24606.73078651447</v>
      </c>
    </row>
    <row r="15" spans="1:28" ht="13.5" thickBot="1">
      <c r="A15" s="1">
        <v>8</v>
      </c>
      <c r="B15" s="37">
        <v>60.88</v>
      </c>
      <c r="C15" s="1">
        <f>C5*(B15-B14)</f>
        <v>6336.0000000000355</v>
      </c>
      <c r="D15" s="37">
        <v>29.5</v>
      </c>
      <c r="E15" s="1">
        <f>E5*(D15-D14)</f>
        <v>2303.999999999985</v>
      </c>
      <c r="F15" s="37">
        <v>18.18</v>
      </c>
      <c r="G15" s="1">
        <f>G5*(F15-F14)</f>
        <v>6624.000000000013</v>
      </c>
      <c r="H15" s="37">
        <v>3.89</v>
      </c>
      <c r="I15" s="1">
        <f>I5*(H15-H14)</f>
        <v>2400</v>
      </c>
      <c r="J15" s="37">
        <v>6.74</v>
      </c>
      <c r="K15" s="1">
        <f>K5*(J15-J14)</f>
        <v>6336.000000000002</v>
      </c>
      <c r="L15" s="37">
        <v>3.25</v>
      </c>
      <c r="M15" s="1">
        <f>M5*(L15-L14)</f>
        <v>2208</v>
      </c>
      <c r="N15" s="37">
        <v>59.55</v>
      </c>
      <c r="O15" s="1">
        <f>O5*(N15-N14)</f>
        <v>5375.999999999954</v>
      </c>
      <c r="P15" s="37">
        <v>81.75</v>
      </c>
      <c r="Q15" s="1">
        <f>Q5*(P15-P14)</f>
        <v>2784.00000000006</v>
      </c>
      <c r="R15" s="37">
        <v>57.6</v>
      </c>
      <c r="S15" s="1">
        <f>S5*(R15-R14)</f>
        <v>5664.000000000033</v>
      </c>
      <c r="T15" s="37">
        <v>7.15</v>
      </c>
      <c r="U15" s="1">
        <f>U5*(T15-T14)</f>
        <v>4416</v>
      </c>
      <c r="V15" s="37">
        <v>36.03</v>
      </c>
      <c r="W15" s="1">
        <f>W5*(V15-V14)</f>
        <v>5952.000000000044</v>
      </c>
      <c r="X15" s="37">
        <v>81.05</v>
      </c>
      <c r="Y15" s="1">
        <f>Y5*(X15-X14)</f>
        <v>4703.999999999951</v>
      </c>
      <c r="Z15" s="1">
        <f t="shared" si="0"/>
        <v>24672.000000000004</v>
      </c>
      <c r="AA15" s="14">
        <f t="shared" si="1"/>
        <v>9696.000000000045</v>
      </c>
      <c r="AB15" s="1">
        <f t="shared" si="2"/>
        <v>26508.866441249447</v>
      </c>
    </row>
    <row r="16" spans="1:28" ht="13.5" thickBot="1">
      <c r="A16" s="1">
        <v>9</v>
      </c>
      <c r="B16" s="37">
        <v>61.54</v>
      </c>
      <c r="C16" s="1">
        <f>C5*(B16-B15)</f>
        <v>6335.999999999967</v>
      </c>
      <c r="D16" s="37">
        <v>29.73</v>
      </c>
      <c r="E16" s="1">
        <f>E5*(D16-D15)</f>
        <v>2208.000000000004</v>
      </c>
      <c r="F16" s="37">
        <v>18.87</v>
      </c>
      <c r="G16" s="1">
        <f>G5*(F16-F15)</f>
        <v>6624.000000000013</v>
      </c>
      <c r="H16" s="37">
        <v>4.14</v>
      </c>
      <c r="I16" s="1">
        <f>I5*(H16-H15)</f>
        <v>2399.999999999996</v>
      </c>
      <c r="J16" s="37">
        <v>7.38</v>
      </c>
      <c r="K16" s="1">
        <f>K5*(J16-J15)</f>
        <v>6143.999999999997</v>
      </c>
      <c r="L16" s="37">
        <v>3.49</v>
      </c>
      <c r="M16" s="1">
        <f>M5*(L16-L15)</f>
        <v>2304.000000000002</v>
      </c>
      <c r="N16" s="37">
        <v>60.09</v>
      </c>
      <c r="O16" s="1">
        <f>O5*(N16-N15)</f>
        <v>5184.00000000006</v>
      </c>
      <c r="P16" s="37">
        <v>82.04</v>
      </c>
      <c r="Q16" s="1">
        <f>Q5*(P16-P15)</f>
        <v>2784.00000000006</v>
      </c>
      <c r="R16" s="37">
        <v>58.18</v>
      </c>
      <c r="S16" s="1">
        <f>S5*(R16-R15)</f>
        <v>5567.999999999984</v>
      </c>
      <c r="T16" s="37">
        <v>7.61</v>
      </c>
      <c r="U16" s="1">
        <f>U5*(T16-T15)</f>
        <v>4416</v>
      </c>
      <c r="V16" s="37">
        <v>36.64</v>
      </c>
      <c r="W16" s="1">
        <f>W5*(V16-V15)</f>
        <v>5855.9999999999945</v>
      </c>
      <c r="X16" s="37">
        <v>81.53</v>
      </c>
      <c r="Y16" s="1">
        <f>Y5*(X16-X15)</f>
        <v>4608.000000000038</v>
      </c>
      <c r="Z16" s="1">
        <f t="shared" si="0"/>
        <v>24288.000000000036</v>
      </c>
      <c r="AA16" s="14">
        <f t="shared" si="1"/>
        <v>9696.000000000062</v>
      </c>
      <c r="AB16" s="1">
        <f t="shared" si="2"/>
        <v>26151.851942071004</v>
      </c>
    </row>
    <row r="17" spans="1:28" ht="13.5" thickBot="1">
      <c r="A17" s="1">
        <v>10</v>
      </c>
      <c r="B17" s="37">
        <v>62.18</v>
      </c>
      <c r="C17" s="1">
        <f>C5*(B17-B16)</f>
        <v>6144.0000000000055</v>
      </c>
      <c r="D17" s="37">
        <v>29.94</v>
      </c>
      <c r="E17" s="1">
        <f>E5*(D17-D16)</f>
        <v>2016.0000000000082</v>
      </c>
      <c r="F17" s="37">
        <v>19.33</v>
      </c>
      <c r="G17" s="1">
        <f>G5*(F17-F16)</f>
        <v>4415.9999999999745</v>
      </c>
      <c r="H17" s="37">
        <v>4.37</v>
      </c>
      <c r="I17" s="1">
        <f>I5*(H17-H16)</f>
        <v>2208.000000000004</v>
      </c>
      <c r="J17" s="37">
        <v>8.01</v>
      </c>
      <c r="K17" s="1">
        <f>K5*(J17-J16)</f>
        <v>6047.999999999999</v>
      </c>
      <c r="L17" s="37">
        <v>3.73</v>
      </c>
      <c r="M17" s="1">
        <f>M5*(L17-L16)</f>
        <v>2303.9999999999977</v>
      </c>
      <c r="N17" s="37">
        <v>60.62</v>
      </c>
      <c r="O17" s="1">
        <f>O5*(N17-N16)</f>
        <v>5087.999999999943</v>
      </c>
      <c r="P17" s="37">
        <v>82.32</v>
      </c>
      <c r="Q17" s="1">
        <f>Q5*(P17-P16)</f>
        <v>2687.9999999998745</v>
      </c>
      <c r="R17" s="37">
        <v>58.75</v>
      </c>
      <c r="S17" s="1">
        <f>S5*(R17-R16)</f>
        <v>5472.000000000003</v>
      </c>
      <c r="T17" s="37">
        <v>8.06</v>
      </c>
      <c r="U17" s="1">
        <f>U5*(T17-T16)</f>
        <v>4320.000000000002</v>
      </c>
      <c r="V17" s="37">
        <v>37.24</v>
      </c>
      <c r="W17" s="1">
        <f>W5*(V17-V16)</f>
        <v>5760.000000000014</v>
      </c>
      <c r="X17" s="37">
        <v>82</v>
      </c>
      <c r="Y17" s="1">
        <f>Y5*(X17-X16)</f>
        <v>4511.999999999989</v>
      </c>
      <c r="Z17" s="1">
        <f t="shared" si="0"/>
        <v>21695.99999999992</v>
      </c>
      <c r="AA17" s="14">
        <f t="shared" si="1"/>
        <v>9215.999999999885</v>
      </c>
      <c r="AB17" s="1">
        <f t="shared" si="2"/>
        <v>23572.252162235036</v>
      </c>
    </row>
    <row r="18" spans="1:28" ht="13.5" thickBot="1">
      <c r="A18" s="1">
        <v>11</v>
      </c>
      <c r="B18" s="37">
        <v>62.44</v>
      </c>
      <c r="C18" s="1">
        <f>C5*(B18-B17)</f>
        <v>2495.999999999981</v>
      </c>
      <c r="D18" s="37">
        <v>30.21</v>
      </c>
      <c r="E18" s="1">
        <f>E5*(D18-D17)</f>
        <v>2591.999999999996</v>
      </c>
      <c r="F18" s="37">
        <v>20.33</v>
      </c>
      <c r="G18" s="1">
        <f>G5*(F18-F17)</f>
        <v>9600</v>
      </c>
      <c r="H18" s="37">
        <v>4.67</v>
      </c>
      <c r="I18" s="1">
        <f>I5*(H18-H17)</f>
        <v>2879.999999999998</v>
      </c>
      <c r="J18" s="37">
        <v>8.77</v>
      </c>
      <c r="K18" s="1">
        <f>K5*(J18-J17)</f>
        <v>7295.999999999998</v>
      </c>
      <c r="L18" s="37">
        <v>4.04</v>
      </c>
      <c r="M18" s="1">
        <f>M5*(L18-L17)</f>
        <v>2976.0000000000005</v>
      </c>
      <c r="N18" s="37">
        <v>61.25</v>
      </c>
      <c r="O18" s="1">
        <f>O5*(N18-N17)</f>
        <v>6048.000000000025</v>
      </c>
      <c r="P18" s="37">
        <v>82.67</v>
      </c>
      <c r="Q18" s="1">
        <f>Q5*(P18-P17)</f>
        <v>3360.000000000082</v>
      </c>
      <c r="R18" s="37">
        <v>59.43</v>
      </c>
      <c r="S18" s="1">
        <f>S5*(R18-R17)</f>
        <v>6527.999999999997</v>
      </c>
      <c r="T18" s="37">
        <v>8.59</v>
      </c>
      <c r="U18" s="1">
        <f>U5*(T18-T17)</f>
        <v>5087.999999999994</v>
      </c>
      <c r="V18" s="37">
        <v>37.95</v>
      </c>
      <c r="W18" s="1">
        <f>W5*(V18-V17)</f>
        <v>6816.000000000008</v>
      </c>
      <c r="X18" s="37">
        <v>82.56</v>
      </c>
      <c r="Y18" s="1">
        <f>Y5*(X18-X17)</f>
        <v>5376.000000000022</v>
      </c>
      <c r="Z18" s="1">
        <f t="shared" si="0"/>
        <v>25440.000000000004</v>
      </c>
      <c r="AA18" s="14">
        <f t="shared" si="1"/>
        <v>11808.000000000076</v>
      </c>
      <c r="AB18" s="1">
        <f t="shared" si="2"/>
        <v>28046.790618536055</v>
      </c>
    </row>
    <row r="19" spans="1:28" ht="13.5" thickBot="1">
      <c r="A19" s="1">
        <v>12</v>
      </c>
      <c r="B19" s="37">
        <v>63.42</v>
      </c>
      <c r="C19" s="1">
        <f>C5*(B19-B18)</f>
        <v>9408.000000000038</v>
      </c>
      <c r="D19" s="37">
        <v>30.36</v>
      </c>
      <c r="E19" s="1">
        <f>E5*(D19-D18)</f>
        <v>1439.9999999999864</v>
      </c>
      <c r="F19" s="37">
        <v>20.82</v>
      </c>
      <c r="G19" s="1">
        <f>G5*(F19-F18)</f>
        <v>4704.000000000019</v>
      </c>
      <c r="H19" s="37">
        <v>4.85</v>
      </c>
      <c r="I19" s="1">
        <f>I5*(H19-H18)</f>
        <v>1727.9999999999973</v>
      </c>
      <c r="J19" s="37">
        <v>9.23</v>
      </c>
      <c r="K19" s="1">
        <f>K5*(J19-J18)</f>
        <v>4416.000000000008</v>
      </c>
      <c r="L19" s="37">
        <v>4.21</v>
      </c>
      <c r="M19" s="1">
        <f>M5*(L19-L18)</f>
        <v>1631.9999999999993</v>
      </c>
      <c r="N19" s="37">
        <v>61.59</v>
      </c>
      <c r="O19" s="1">
        <f>O5*(N19-N18)</f>
        <v>3264.0000000000327</v>
      </c>
      <c r="P19" s="37">
        <v>82.82</v>
      </c>
      <c r="Q19" s="1">
        <f>Q5*(P19-P18)</f>
        <v>1439.9999999999181</v>
      </c>
      <c r="R19" s="37">
        <v>59.85</v>
      </c>
      <c r="S19" s="1">
        <f>S5*(R19-R18)</f>
        <v>4032.0000000000164</v>
      </c>
      <c r="T19" s="37">
        <v>8.92</v>
      </c>
      <c r="U19" s="1">
        <f>U5*(T19-T18)</f>
        <v>3168.000000000001</v>
      </c>
      <c r="V19" s="37">
        <v>38.39</v>
      </c>
      <c r="W19" s="1">
        <f>W5*(V19-V18)</f>
        <v>4223.999999999978</v>
      </c>
      <c r="X19" s="37">
        <v>82.86</v>
      </c>
      <c r="Y19" s="1">
        <f>Y5*(X19-X18)</f>
        <v>2879.9999999999727</v>
      </c>
      <c r="Z19" s="1">
        <f t="shared" si="0"/>
        <v>21792.0000000001</v>
      </c>
      <c r="AA19" s="14">
        <f t="shared" si="1"/>
        <v>6239.999999999901</v>
      </c>
      <c r="AB19" s="1">
        <f t="shared" si="2"/>
        <v>22667.793540616232</v>
      </c>
    </row>
    <row r="20" spans="1:28" ht="13.5" thickBot="1">
      <c r="A20" s="1">
        <v>13</v>
      </c>
      <c r="B20" s="37">
        <v>64.06</v>
      </c>
      <c r="C20" s="1">
        <f>C5*(B20-B19)</f>
        <v>6144.0000000000055</v>
      </c>
      <c r="D20" s="37">
        <v>30.57</v>
      </c>
      <c r="E20" s="1">
        <f>E5*(D20-D19)</f>
        <v>2016.0000000000082</v>
      </c>
      <c r="F20" s="37">
        <v>21.49</v>
      </c>
      <c r="G20" s="1">
        <f>G5*(F20-F19)</f>
        <v>6431.999999999982</v>
      </c>
      <c r="H20" s="37">
        <v>5.08</v>
      </c>
      <c r="I20" s="1">
        <f>I5*(H20-H19)</f>
        <v>2208.000000000004</v>
      </c>
      <c r="J20" s="37">
        <v>9.86</v>
      </c>
      <c r="K20" s="1">
        <f>K5*(J20-J19)</f>
        <v>6047.999999999991</v>
      </c>
      <c r="L20" s="37">
        <v>4.45</v>
      </c>
      <c r="M20" s="1">
        <f>M5*(L20-L19)</f>
        <v>2304.000000000002</v>
      </c>
      <c r="N20" s="37">
        <v>61.98</v>
      </c>
      <c r="O20" s="1">
        <f>O5*(N20-N19)</f>
        <v>3743.9999999999372</v>
      </c>
      <c r="P20" s="37">
        <v>83</v>
      </c>
      <c r="Q20" s="1">
        <f>Q5*(P20-P19)</f>
        <v>1728.0000000000655</v>
      </c>
      <c r="R20" s="37">
        <v>60.43</v>
      </c>
      <c r="S20" s="1">
        <f>S5*(R20-R19)</f>
        <v>5567.999999999984</v>
      </c>
      <c r="T20" s="37">
        <v>9.37</v>
      </c>
      <c r="U20" s="1">
        <f>U5*(T20-T19)</f>
        <v>4319.999999999993</v>
      </c>
      <c r="V20" s="37">
        <v>38.99</v>
      </c>
      <c r="W20" s="1">
        <f>W5*(V20-V19)</f>
        <v>5760.000000000014</v>
      </c>
      <c r="X20" s="37">
        <v>83.19</v>
      </c>
      <c r="Y20" s="1">
        <f>Y5*(X20-X19)</f>
        <v>3167.9999999999836</v>
      </c>
      <c r="Z20" s="1">
        <f t="shared" si="0"/>
        <v>22367.999999999916</v>
      </c>
      <c r="AA20" s="14">
        <f t="shared" si="1"/>
        <v>8256.00000000008</v>
      </c>
      <c r="AB20" s="1">
        <f t="shared" si="2"/>
        <v>23843.006521829364</v>
      </c>
    </row>
    <row r="21" spans="1:28" ht="13.5" thickBot="1">
      <c r="A21" s="1">
        <v>14</v>
      </c>
      <c r="B21" s="37">
        <v>64.71</v>
      </c>
      <c r="C21" s="1">
        <f>C5*(B21-B20)</f>
        <v>6239.999999999918</v>
      </c>
      <c r="D21" s="37">
        <v>30.77</v>
      </c>
      <c r="E21" s="1">
        <f>E5*(D21-D20)</f>
        <v>1919.9999999999932</v>
      </c>
      <c r="F21" s="37">
        <v>22.17</v>
      </c>
      <c r="G21" s="1">
        <f>G5*(F21-F20)</f>
        <v>6528.000000000031</v>
      </c>
      <c r="H21" s="37">
        <v>5.32</v>
      </c>
      <c r="I21" s="1">
        <f>I5*(H21-H20)</f>
        <v>2304.000000000002</v>
      </c>
      <c r="J21" s="37">
        <v>10.49</v>
      </c>
      <c r="K21" s="1">
        <f>K5*(J21-J20)</f>
        <v>6048.000000000007</v>
      </c>
      <c r="L21" s="37">
        <v>4.69</v>
      </c>
      <c r="M21" s="1">
        <f>M5*(L21-L20)</f>
        <v>2304.000000000002</v>
      </c>
      <c r="N21" s="37">
        <v>62.33</v>
      </c>
      <c r="O21" s="1">
        <f>O5*(N21-N20)</f>
        <v>3360.0000000000136</v>
      </c>
      <c r="P21" s="37">
        <v>83.16</v>
      </c>
      <c r="Q21" s="1">
        <f>Q5*(P21-P20)</f>
        <v>1535.9999999999673</v>
      </c>
      <c r="R21" s="37">
        <v>61.02</v>
      </c>
      <c r="S21" s="1">
        <f>S5*(R21-R20)</f>
        <v>5664.000000000033</v>
      </c>
      <c r="T21" s="37">
        <v>9.82</v>
      </c>
      <c r="U21" s="1">
        <f>U5*(T21-T20)</f>
        <v>4320.00000000001</v>
      </c>
      <c r="V21" s="37">
        <v>39.6</v>
      </c>
      <c r="W21" s="1">
        <f>W5*(V21-V20)</f>
        <v>5855.9999999999945</v>
      </c>
      <c r="X21" s="37">
        <v>83.48</v>
      </c>
      <c r="Y21" s="1">
        <f>Y5*(X21-X20)</f>
        <v>2784.00000000006</v>
      </c>
      <c r="Z21" s="1">
        <f t="shared" si="0"/>
        <v>22175.99999999997</v>
      </c>
      <c r="AA21" s="14">
        <f t="shared" si="1"/>
        <v>8063.999999999964</v>
      </c>
      <c r="AB21" s="1">
        <f t="shared" si="2"/>
        <v>23596.675020010724</v>
      </c>
    </row>
    <row r="22" spans="1:28" ht="13.5" thickBot="1">
      <c r="A22" s="1">
        <v>15</v>
      </c>
      <c r="B22" s="37">
        <v>65.36</v>
      </c>
      <c r="C22" s="1">
        <f>C5*(B22-B21)</f>
        <v>6240.000000000055</v>
      </c>
      <c r="D22" s="37">
        <v>30.98</v>
      </c>
      <c r="E22" s="1">
        <f>E5*(D22-D21)</f>
        <v>2016.0000000000082</v>
      </c>
      <c r="F22" s="37">
        <v>22.85</v>
      </c>
      <c r="G22" s="1">
        <f>G5*(F22-F21)</f>
        <v>6527.999999999997</v>
      </c>
      <c r="H22" s="37">
        <v>5.56</v>
      </c>
      <c r="I22" s="1">
        <f>I5*(H22-H21)</f>
        <v>2303.9999999999936</v>
      </c>
      <c r="J22" s="37">
        <v>11.12</v>
      </c>
      <c r="K22" s="1">
        <f>K5*(J22-J21)</f>
        <v>6047.999999999991</v>
      </c>
      <c r="L22" s="37">
        <v>4.91</v>
      </c>
      <c r="M22" s="1">
        <f>M5*(L22-L21)</f>
        <v>2111.9999999999977</v>
      </c>
      <c r="N22" s="37">
        <v>62.69</v>
      </c>
      <c r="O22" s="1">
        <f>O5*(N22-N21)</f>
        <v>3455.9999999999945</v>
      </c>
      <c r="P22" s="37">
        <v>83.31</v>
      </c>
      <c r="Q22" s="1">
        <f>Q5*(P22-P21)</f>
        <v>1440.0000000000546</v>
      </c>
      <c r="R22" s="37">
        <v>61.61</v>
      </c>
      <c r="S22" s="1">
        <f>S5*(R22-R21)</f>
        <v>5663.9999999999645</v>
      </c>
      <c r="T22" s="37">
        <v>10.26</v>
      </c>
      <c r="U22" s="1">
        <f>U5*(T22-T21)</f>
        <v>4223.999999999995</v>
      </c>
      <c r="V22" s="37">
        <v>40.21</v>
      </c>
      <c r="W22" s="1">
        <f>W5*(V22-V21)</f>
        <v>5855.9999999999945</v>
      </c>
      <c r="X22" s="37">
        <v>83.78</v>
      </c>
      <c r="Y22" s="1">
        <f>Y5*(X22-X21)</f>
        <v>2879.9999999999727</v>
      </c>
      <c r="Z22" s="1">
        <f t="shared" si="0"/>
        <v>22272.000000000036</v>
      </c>
      <c r="AA22" s="14">
        <f t="shared" si="1"/>
        <v>7872.000000000055</v>
      </c>
      <c r="AB22" s="1">
        <f t="shared" si="2"/>
        <v>23622.243077235544</v>
      </c>
    </row>
    <row r="23" spans="1:28" ht="13.5" thickBot="1">
      <c r="A23" s="1">
        <v>16</v>
      </c>
      <c r="B23" s="37">
        <v>65.99</v>
      </c>
      <c r="C23" s="1">
        <f>C5*(B23-B22)</f>
        <v>6047.999999999956</v>
      </c>
      <c r="D23" s="37">
        <v>31.17</v>
      </c>
      <c r="E23" s="1">
        <f>E5*(D23-D22)</f>
        <v>1824.0000000000123</v>
      </c>
      <c r="F23" s="37">
        <v>23.5</v>
      </c>
      <c r="G23" s="1">
        <f>G5*(F23-F22)</f>
        <v>6239.999999999986</v>
      </c>
      <c r="H23" s="37">
        <v>5.78</v>
      </c>
      <c r="I23" s="1">
        <f>I5*(H23-H22)</f>
        <v>2112.0000000000064</v>
      </c>
      <c r="J23" s="37">
        <v>11.71</v>
      </c>
      <c r="K23" s="1">
        <f>K5*(J23-J22)</f>
        <v>5664.0000000000155</v>
      </c>
      <c r="L23" s="37">
        <v>5.11</v>
      </c>
      <c r="M23" s="1">
        <f>M5*(L23-L22)</f>
        <v>1920.0000000000018</v>
      </c>
      <c r="N23" s="37">
        <v>63.03</v>
      </c>
      <c r="O23" s="1">
        <f>O5*(N23-N22)</f>
        <v>3264.0000000000327</v>
      </c>
      <c r="P23" s="37">
        <v>83.46</v>
      </c>
      <c r="Q23" s="1">
        <f>Q5*(P23-P22)</f>
        <v>1439.9999999999181</v>
      </c>
      <c r="R23" s="37">
        <v>62.17</v>
      </c>
      <c r="S23" s="1">
        <f>S5*(R23-R22)</f>
        <v>5376.000000000022</v>
      </c>
      <c r="T23" s="37">
        <v>10.69</v>
      </c>
      <c r="U23" s="1">
        <f>U5*(T23-T22)</f>
        <v>4127.999999999997</v>
      </c>
      <c r="V23" s="37">
        <v>40.8</v>
      </c>
      <c r="W23" s="1">
        <f>W5*(V23-V22)</f>
        <v>5663.9999999999645</v>
      </c>
      <c r="X23" s="37">
        <v>84.07</v>
      </c>
      <c r="Y23" s="1">
        <f>Y5*(X23-X22)</f>
        <v>2783.9999999999236</v>
      </c>
      <c r="Z23" s="1">
        <f t="shared" si="0"/>
        <v>21215.99999999999</v>
      </c>
      <c r="AA23" s="14">
        <f t="shared" si="1"/>
        <v>7295.999999999938</v>
      </c>
      <c r="AB23" s="1">
        <f t="shared" si="2"/>
        <v>22435.469061287724</v>
      </c>
    </row>
    <row r="24" spans="1:28" ht="13.5" thickBot="1">
      <c r="A24" s="1">
        <v>17</v>
      </c>
      <c r="B24" s="37">
        <v>66.66</v>
      </c>
      <c r="C24" s="1">
        <f>C5*(B24-B23)</f>
        <v>6432.000000000016</v>
      </c>
      <c r="D24" s="37">
        <v>31.49</v>
      </c>
      <c r="E24" s="1">
        <f>E5*(D24-D23)</f>
        <v>3071.9999999999686</v>
      </c>
      <c r="F24" s="37">
        <v>24.2</v>
      </c>
      <c r="G24" s="1">
        <f>G5*(F24-F23)</f>
        <v>6719.999999999993</v>
      </c>
      <c r="H24" s="37">
        <v>6.02</v>
      </c>
      <c r="I24" s="1">
        <f>I5*(H24-H23)</f>
        <v>2303.9999999999936</v>
      </c>
      <c r="J24" s="37">
        <v>12.36</v>
      </c>
      <c r="K24" s="1">
        <f>K5*(J24-J23)</f>
        <v>6239.999999999986</v>
      </c>
      <c r="L24" s="37">
        <v>5.31</v>
      </c>
      <c r="M24" s="1">
        <f>M5*(L24-L23)</f>
        <v>1919.9999999999932</v>
      </c>
      <c r="N24" s="37">
        <v>63.4</v>
      </c>
      <c r="O24" s="1">
        <f>O5*(N24-N23)</f>
        <v>3551.9999999999754</v>
      </c>
      <c r="P24" s="37">
        <v>83.62</v>
      </c>
      <c r="Q24" s="1">
        <f>Q5*(P24-P23)</f>
        <v>1536.0000000001037</v>
      </c>
      <c r="R24" s="37">
        <v>62.78</v>
      </c>
      <c r="S24" s="1">
        <f>S5*(R24-R23)</f>
        <v>5855.9999999999945</v>
      </c>
      <c r="T24" s="37">
        <v>11.15</v>
      </c>
      <c r="U24" s="1">
        <f>U5*(T24-T23)</f>
        <v>4416.000000000008</v>
      </c>
      <c r="V24" s="37">
        <v>41.43</v>
      </c>
      <c r="W24" s="1">
        <f>W5*(V24-V23)</f>
        <v>6048.000000000025</v>
      </c>
      <c r="X24" s="37">
        <v>84.37</v>
      </c>
      <c r="Y24" s="1">
        <f>Y5*(X24-X23)</f>
        <v>2880.000000000109</v>
      </c>
      <c r="Z24" s="1">
        <f t="shared" si="0"/>
        <v>22943.99999999997</v>
      </c>
      <c r="AA24" s="14">
        <f t="shared" si="1"/>
        <v>8832.000000000058</v>
      </c>
      <c r="AB24" s="1">
        <f aca="true" t="shared" si="3" ref="AB24:AB33">SQRT(Z24^2+AA24^2)</f>
        <v>24585.185783312678</v>
      </c>
    </row>
    <row r="25" spans="1:28" ht="13.5" thickBot="1">
      <c r="A25" s="1">
        <v>18</v>
      </c>
      <c r="B25" s="37">
        <v>67.27</v>
      </c>
      <c r="C25" s="1">
        <f>C5*(B25-B24)</f>
        <v>5855.9999999999945</v>
      </c>
      <c r="D25" s="37">
        <v>31.58</v>
      </c>
      <c r="E25" s="1">
        <f>E5*(D25-D24)</f>
        <v>863.9999999999986</v>
      </c>
      <c r="F25" s="37">
        <v>24.85</v>
      </c>
      <c r="G25" s="1">
        <f>G5*(F25-F24)</f>
        <v>6240.00000000002</v>
      </c>
      <c r="H25" s="37">
        <v>6.24</v>
      </c>
      <c r="I25" s="1">
        <f>I5*(H25-H24)</f>
        <v>2112.0000000000064</v>
      </c>
      <c r="J25" s="37">
        <v>12.96</v>
      </c>
      <c r="K25" s="1">
        <f>K5*(J25-J24)</f>
        <v>5760.000000000014</v>
      </c>
      <c r="L25" s="37">
        <v>5.52</v>
      </c>
      <c r="M25" s="1">
        <f>M5*(L25-L24)</f>
        <v>2015.9999999999995</v>
      </c>
      <c r="N25" s="37">
        <v>63.74</v>
      </c>
      <c r="O25" s="1">
        <f>O5*(N25-N24)</f>
        <v>3264.0000000000327</v>
      </c>
      <c r="P25" s="37">
        <v>83.79</v>
      </c>
      <c r="Q25" s="1">
        <f>Q5*(P25-P24)</f>
        <v>1632.0000000000164</v>
      </c>
      <c r="R25" s="37">
        <v>63.35</v>
      </c>
      <c r="S25" s="1">
        <f>S5*(R25-R24)</f>
        <v>5472.000000000003</v>
      </c>
      <c r="T25" s="37">
        <v>11.58</v>
      </c>
      <c r="U25" s="1">
        <f>U5*(T25-T24)</f>
        <v>4127.999999999997</v>
      </c>
      <c r="V25" s="37">
        <v>42.01</v>
      </c>
      <c r="W25" s="1">
        <f>W5*(V25-V24)</f>
        <v>5567.999999999984</v>
      </c>
      <c r="X25" s="37">
        <v>84.66</v>
      </c>
      <c r="Y25" s="1">
        <f>Y5*(X25-X24)</f>
        <v>2783.9999999999236</v>
      </c>
      <c r="Z25" s="1">
        <f t="shared" si="0"/>
        <v>21120.000000000062</v>
      </c>
      <c r="AA25" s="14">
        <f t="shared" si="1"/>
        <v>6624.000000000021</v>
      </c>
      <c r="AB25" s="1">
        <f t="shared" si="3"/>
        <v>22134.40254445561</v>
      </c>
    </row>
    <row r="26" spans="1:28" ht="13.5" thickBot="1">
      <c r="A26" s="1">
        <v>19</v>
      </c>
      <c r="B26" s="37">
        <v>67.42</v>
      </c>
      <c r="C26" s="1">
        <f>C5*(B26-B25)</f>
        <v>1440.0000000000546</v>
      </c>
      <c r="D26" s="37">
        <v>31.78</v>
      </c>
      <c r="E26" s="1">
        <f>E5*(D26-D25)</f>
        <v>1920.0000000000273</v>
      </c>
      <c r="F26" s="37">
        <v>25.53</v>
      </c>
      <c r="G26" s="1">
        <f>G5*(F26-F25)</f>
        <v>6527.999999999997</v>
      </c>
      <c r="H26" s="37">
        <v>6.47</v>
      </c>
      <c r="I26" s="1">
        <f>I5*(H26-H25)</f>
        <v>2207.9999999999955</v>
      </c>
      <c r="J26" s="37">
        <v>13.59</v>
      </c>
      <c r="K26" s="1">
        <f>K5*(J26-J25)</f>
        <v>6047.999999999991</v>
      </c>
      <c r="L26" s="37">
        <v>5.74</v>
      </c>
      <c r="M26" s="1">
        <f>M5*(L26-L25)</f>
        <v>2112.0000000000064</v>
      </c>
      <c r="N26" s="37">
        <v>64.1</v>
      </c>
      <c r="O26" s="1">
        <f>O5*(N26-N25)</f>
        <v>3455.9999999999263</v>
      </c>
      <c r="P26" s="37">
        <v>83.97</v>
      </c>
      <c r="Q26" s="1">
        <f>Q5*(P26-P25)</f>
        <v>1727.999999999929</v>
      </c>
      <c r="R26" s="37">
        <v>63.93</v>
      </c>
      <c r="S26" s="1">
        <f>S5*(R26-R25)</f>
        <v>5567.999999999984</v>
      </c>
      <c r="T26" s="37">
        <v>12.02</v>
      </c>
      <c r="U26" s="1">
        <f>U5*(T26-T25)</f>
        <v>4223.999999999995</v>
      </c>
      <c r="V26" s="37">
        <v>42.61</v>
      </c>
      <c r="W26" s="1">
        <f>W5*(V26-V25)</f>
        <v>5760.000000000014</v>
      </c>
      <c r="X26" s="37">
        <v>84.95</v>
      </c>
      <c r="Y26" s="1">
        <f>Y5*(X26-X25)</f>
        <v>2784.00000000006</v>
      </c>
      <c r="Z26" s="1">
        <f t="shared" si="0"/>
        <v>17471.99999999997</v>
      </c>
      <c r="AA26" s="14">
        <f t="shared" si="1"/>
        <v>7967.999999999958</v>
      </c>
      <c r="AB26" s="1">
        <f t="shared" si="3"/>
        <v>19203.119746541142</v>
      </c>
    </row>
    <row r="27" spans="1:28" ht="13.5" thickBot="1">
      <c r="A27" s="1">
        <v>20</v>
      </c>
      <c r="B27" s="37">
        <v>68.68</v>
      </c>
      <c r="C27" s="1">
        <f>C5*(B27-B26)</f>
        <v>12096.00000000005</v>
      </c>
      <c r="D27" s="37">
        <v>32.01</v>
      </c>
      <c r="E27" s="1">
        <f>E5*(D27-D26)</f>
        <v>2207.99999999997</v>
      </c>
      <c r="F27" s="37">
        <v>26.27</v>
      </c>
      <c r="G27" s="1">
        <f>G5*(F27-F26)</f>
        <v>7103.999999999985</v>
      </c>
      <c r="H27" s="37">
        <v>6.73</v>
      </c>
      <c r="I27" s="1">
        <f>I5*(H27-H26)</f>
        <v>2496.0000000000064</v>
      </c>
      <c r="J27" s="37">
        <v>14.28</v>
      </c>
      <c r="K27" s="1">
        <f>K5*(J27-J26)</f>
        <v>6623.999999999995</v>
      </c>
      <c r="L27" s="37">
        <v>5.98</v>
      </c>
      <c r="M27" s="1">
        <f>M5*(L27-L26)</f>
        <v>2304.000000000002</v>
      </c>
      <c r="N27" s="37">
        <v>64.5</v>
      </c>
      <c r="O27" s="1">
        <f>O5*(N27-N26)</f>
        <v>3840.0000000000546</v>
      </c>
      <c r="P27" s="37">
        <v>84.16</v>
      </c>
      <c r="Q27" s="1">
        <f>Q5*(P27-P26)</f>
        <v>1823.9999999999782</v>
      </c>
      <c r="R27" s="37">
        <v>64.6</v>
      </c>
      <c r="S27" s="1">
        <f>S5*(R27-R26)</f>
        <v>6431.999999999948</v>
      </c>
      <c r="T27" s="37">
        <v>12.53</v>
      </c>
      <c r="U27" s="1">
        <f>U5*(T27-T26)</f>
        <v>4895.999999999998</v>
      </c>
      <c r="V27" s="37">
        <v>43.3</v>
      </c>
      <c r="W27" s="1">
        <f>W5*(V27-V26)</f>
        <v>6623.999999999978</v>
      </c>
      <c r="X27" s="37">
        <v>85.29</v>
      </c>
      <c r="Y27" s="1">
        <f>Y5*(X27-X26)</f>
        <v>3264.0000000000327</v>
      </c>
      <c r="Z27" s="1">
        <f t="shared" si="0"/>
        <v>29664.000000000087</v>
      </c>
      <c r="AA27" s="14">
        <f t="shared" si="1"/>
        <v>8831.999999999956</v>
      </c>
      <c r="AB27" s="1">
        <f t="shared" si="3"/>
        <v>30950.882378375005</v>
      </c>
    </row>
    <row r="28" spans="1:28" ht="13.5" thickBot="1">
      <c r="A28" s="1">
        <v>21</v>
      </c>
      <c r="B28" s="37">
        <v>69.25</v>
      </c>
      <c r="C28" s="1">
        <f>C5*(B28-B27)</f>
        <v>5471.9999999999345</v>
      </c>
      <c r="D28" s="37">
        <v>32.2</v>
      </c>
      <c r="E28" s="1">
        <f>E5*(D28-D27)</f>
        <v>1824.0000000000464</v>
      </c>
      <c r="F28" s="37">
        <v>26.91</v>
      </c>
      <c r="G28" s="1">
        <f>G5*(F28-F27)</f>
        <v>6144.0000000000055</v>
      </c>
      <c r="H28" s="37">
        <v>6.95</v>
      </c>
      <c r="I28" s="1">
        <f>I5*(H28-H27)</f>
        <v>2111.9999999999977</v>
      </c>
      <c r="J28" s="37">
        <v>14.87</v>
      </c>
      <c r="K28" s="1">
        <f>K5*(J28-J27)</f>
        <v>5663.999999999998</v>
      </c>
      <c r="L28" s="37">
        <v>6.19</v>
      </c>
      <c r="M28" s="1">
        <f>M5*(L28-L27)</f>
        <v>2015.9999999999995</v>
      </c>
      <c r="N28" s="37">
        <v>64.84</v>
      </c>
      <c r="O28" s="1">
        <f>O5*(N28-N27)</f>
        <v>3264.0000000000327</v>
      </c>
      <c r="P28" s="37">
        <v>84.32</v>
      </c>
      <c r="Q28" s="1">
        <f>Q5*(P28-P27)</f>
        <v>1535.9999999999673</v>
      </c>
      <c r="R28" s="37">
        <v>65.14</v>
      </c>
      <c r="S28" s="1">
        <f>S5*(R28-R27)</f>
        <v>5184.00000000006</v>
      </c>
      <c r="T28" s="37">
        <v>12.94</v>
      </c>
      <c r="U28" s="1">
        <f>U5*(T28-T27)</f>
        <v>3936.0000000000014</v>
      </c>
      <c r="V28" s="37">
        <v>43.86</v>
      </c>
      <c r="W28" s="1">
        <f>W5*(V28-V27)</f>
        <v>5376.000000000022</v>
      </c>
      <c r="X28" s="37">
        <v>85.57</v>
      </c>
      <c r="Y28" s="1">
        <f>Y5*(X28-X27)</f>
        <v>2687.9999999998745</v>
      </c>
      <c r="Z28" s="1">
        <f t="shared" si="0"/>
        <v>20543.99999999997</v>
      </c>
      <c r="AA28" s="14">
        <f t="shared" si="1"/>
        <v>7488.000000000011</v>
      </c>
      <c r="AB28" s="1">
        <f t="shared" si="3"/>
        <v>21866.09430145217</v>
      </c>
    </row>
    <row r="29" spans="1:28" ht="13.5" thickBot="1">
      <c r="A29" s="1">
        <v>22</v>
      </c>
      <c r="B29" s="37">
        <v>69.86</v>
      </c>
      <c r="C29" s="1">
        <f>C5*(B29-B28)</f>
        <v>5855.9999999999945</v>
      </c>
      <c r="D29" s="37">
        <v>32.4</v>
      </c>
      <c r="E29" s="1">
        <f>E5*(D29-D28)</f>
        <v>1919.999999999959</v>
      </c>
      <c r="F29" s="37">
        <v>27.56</v>
      </c>
      <c r="G29" s="1">
        <f>G5*(F29-F28)</f>
        <v>6239.999999999986</v>
      </c>
      <c r="H29" s="37">
        <v>7.17</v>
      </c>
      <c r="I29" s="1">
        <f>I5*(H29-H28)</f>
        <v>2111.9999999999977</v>
      </c>
      <c r="J29" s="37">
        <v>15.47</v>
      </c>
      <c r="K29" s="1">
        <f>K5*(J29-J28)</f>
        <v>5760.000000000014</v>
      </c>
      <c r="L29" s="37">
        <v>6.39</v>
      </c>
      <c r="M29" s="1">
        <f>M5*(L29-L28)</f>
        <v>1919.9999999999932</v>
      </c>
      <c r="N29" s="37">
        <v>65.27</v>
      </c>
      <c r="O29" s="1">
        <f>O5*(N29-N28)</f>
        <v>4127.999999999929</v>
      </c>
      <c r="P29" s="37">
        <v>84.79</v>
      </c>
      <c r="Q29" s="1">
        <f>Q5*(P29-P28)</f>
        <v>4512.0000000001255</v>
      </c>
      <c r="R29" s="37">
        <v>65.69</v>
      </c>
      <c r="S29" s="1">
        <f>S5*(R29-R28)</f>
        <v>5279.999999999973</v>
      </c>
      <c r="T29" s="37">
        <v>13.38</v>
      </c>
      <c r="U29" s="1">
        <f>U5*(T29-T28)</f>
        <v>4224.000000000013</v>
      </c>
      <c r="V29" s="37">
        <v>44.43</v>
      </c>
      <c r="W29" s="1">
        <f>W5*(V29-V28)</f>
        <v>5472.000000000003</v>
      </c>
      <c r="X29" s="37">
        <v>85.95</v>
      </c>
      <c r="Y29" s="1">
        <f>Y5*(X29-X28)</f>
        <v>3648.0000000000928</v>
      </c>
      <c r="Z29" s="1">
        <f t="shared" si="0"/>
        <v>21983.999999999927</v>
      </c>
      <c r="AA29" s="14">
        <f t="shared" si="1"/>
        <v>10464.000000000076</v>
      </c>
      <c r="AB29" s="1">
        <f t="shared" si="3"/>
        <v>24347.31098088654</v>
      </c>
    </row>
    <row r="30" spans="1:28" ht="13.5" thickBot="1">
      <c r="A30" s="1">
        <v>23</v>
      </c>
      <c r="B30" s="37">
        <v>70.5</v>
      </c>
      <c r="C30" s="1">
        <f>C5*(B30-B29)</f>
        <v>6144.0000000000055</v>
      </c>
      <c r="D30" s="37">
        <v>32.61</v>
      </c>
      <c r="E30" s="4">
        <f>E5*(D30-D29)</f>
        <v>2016.0000000000082</v>
      </c>
      <c r="F30" s="37">
        <v>28.22</v>
      </c>
      <c r="G30" s="1">
        <f>G5*(F30-F29)</f>
        <v>6336.000000000002</v>
      </c>
      <c r="H30" s="37">
        <v>7.41</v>
      </c>
      <c r="I30" s="1">
        <f>I5*(H30-H29)</f>
        <v>2304.000000000002</v>
      </c>
      <c r="J30" s="37">
        <v>16.11</v>
      </c>
      <c r="K30" s="1">
        <f>K5*(J30-J29)</f>
        <v>6143.999999999988</v>
      </c>
      <c r="L30" s="37">
        <v>6.59</v>
      </c>
      <c r="M30" s="1">
        <f>M5*(L30-L29)</f>
        <v>1920.0000000000018</v>
      </c>
      <c r="N30" s="37">
        <v>65.8</v>
      </c>
      <c r="O30" s="1">
        <f>O5*(N30-N29)</f>
        <v>5088.000000000011</v>
      </c>
      <c r="P30" s="37">
        <v>84.85</v>
      </c>
      <c r="Q30" s="1">
        <f>Q5*(P30-P29)</f>
        <v>575.9999999998854</v>
      </c>
      <c r="R30" s="37">
        <v>66.27</v>
      </c>
      <c r="S30" s="1">
        <f>S5*(R30-R29)</f>
        <v>5567.999999999984</v>
      </c>
      <c r="T30" s="37">
        <v>13.84</v>
      </c>
      <c r="U30" s="1">
        <f>U5*(T30-T29)</f>
        <v>4415.999999999991</v>
      </c>
      <c r="V30" s="37">
        <v>45.04</v>
      </c>
      <c r="W30" s="1">
        <f>W5*(V30-V29)</f>
        <v>5855.9999999999945</v>
      </c>
      <c r="X30" s="37">
        <v>86.43</v>
      </c>
      <c r="Y30" s="1">
        <f>Y5*(X30-X29)</f>
        <v>4608.000000000038</v>
      </c>
      <c r="Z30" s="1">
        <f t="shared" si="0"/>
        <v>23712.000000000007</v>
      </c>
      <c r="AA30" s="14">
        <f t="shared" si="1"/>
        <v>6815.999999999897</v>
      </c>
      <c r="AB30" s="1">
        <f t="shared" si="3"/>
        <v>24672.186769721062</v>
      </c>
    </row>
    <row r="31" spans="1:28" ht="13.5" thickBot="1">
      <c r="A31" s="1">
        <v>24</v>
      </c>
      <c r="B31" s="37">
        <v>71.12</v>
      </c>
      <c r="C31" s="1">
        <f>C5*(B31-B30)</f>
        <v>5952.000000000044</v>
      </c>
      <c r="D31" s="37">
        <v>32.83</v>
      </c>
      <c r="E31" s="1">
        <f>E5*(D31-D30)</f>
        <v>2111.999999999989</v>
      </c>
      <c r="F31" s="37">
        <v>28.87</v>
      </c>
      <c r="G31" s="1">
        <f>G5*(F31-F30)</f>
        <v>6240.00000000002</v>
      </c>
      <c r="H31" s="37">
        <v>7.65</v>
      </c>
      <c r="I31" s="4">
        <f>I5*(H31-H30)</f>
        <v>2304.000000000002</v>
      </c>
      <c r="J31" s="37">
        <v>16.74</v>
      </c>
      <c r="K31" s="1">
        <f>K5*(J31-J30)</f>
        <v>6047.999999999991</v>
      </c>
      <c r="L31" s="37">
        <v>6.76</v>
      </c>
      <c r="M31" s="4">
        <f>M5*(L31-L30)</f>
        <v>1631.9999999999993</v>
      </c>
      <c r="N31" s="37">
        <v>66.33</v>
      </c>
      <c r="O31" s="1">
        <f>O5*(N31-N30)</f>
        <v>5088.000000000011</v>
      </c>
      <c r="P31" s="37">
        <v>85.04</v>
      </c>
      <c r="Q31" s="4">
        <f>Q5*(P31-P30)</f>
        <v>1824.0000000001146</v>
      </c>
      <c r="R31" s="37">
        <v>66.82</v>
      </c>
      <c r="S31" s="4">
        <f>S5*(R31-R30)</f>
        <v>5279.999999999973</v>
      </c>
      <c r="T31" s="37">
        <v>14.27</v>
      </c>
      <c r="U31" s="1">
        <f>U5*(T31-T30)</f>
        <v>4127.999999999997</v>
      </c>
      <c r="V31" s="37">
        <v>45.61</v>
      </c>
      <c r="W31" s="4">
        <f>W5*(V31-V30)</f>
        <v>5472.000000000003</v>
      </c>
      <c r="X31" s="37">
        <v>86.89</v>
      </c>
      <c r="Y31" s="4">
        <f>Y5*(X31-X30)</f>
        <v>4415.99999999994</v>
      </c>
      <c r="Z31" s="4">
        <f t="shared" si="0"/>
        <v>23328.000000000065</v>
      </c>
      <c r="AA31" s="14">
        <f t="shared" si="1"/>
        <v>7872.000000000105</v>
      </c>
      <c r="AB31" s="1">
        <f t="shared" si="3"/>
        <v>24620.397397280263</v>
      </c>
    </row>
    <row r="32" spans="1:28" ht="13.5" thickBot="1">
      <c r="A32" s="1">
        <v>1</v>
      </c>
      <c r="B32" s="37">
        <v>71.81</v>
      </c>
      <c r="C32" s="1">
        <f>C5*(B32-B31)</f>
        <v>6623.999999999978</v>
      </c>
      <c r="D32" s="37">
        <v>33.07</v>
      </c>
      <c r="E32" s="1">
        <f>E5*(D32-D31)</f>
        <v>2304.000000000019</v>
      </c>
      <c r="F32" s="37">
        <v>29.59</v>
      </c>
      <c r="G32" s="1">
        <f>G5*(F32-F31)</f>
        <v>6911.999999999989</v>
      </c>
      <c r="H32" s="37">
        <v>7.91</v>
      </c>
      <c r="I32" s="1">
        <f>I5*(H32-H31)</f>
        <v>2495.999999999998</v>
      </c>
      <c r="J32" s="37">
        <v>17.44</v>
      </c>
      <c r="K32" s="1">
        <f>K5*(J32-J31)</f>
        <v>6720.000000000027</v>
      </c>
      <c r="L32" s="37">
        <v>6.92</v>
      </c>
      <c r="M32" s="1">
        <f>M5*(L32-L31)</f>
        <v>1536.0000000000014</v>
      </c>
      <c r="N32" s="37">
        <v>66.81</v>
      </c>
      <c r="O32" s="1">
        <f>O5*(N32-N31)</f>
        <v>4608.000000000038</v>
      </c>
      <c r="P32" s="37">
        <v>85.36</v>
      </c>
      <c r="Q32" s="1">
        <f>Q5*(P32-P31)</f>
        <v>3071.9999999999345</v>
      </c>
      <c r="R32" s="37">
        <v>67.45</v>
      </c>
      <c r="S32" s="1">
        <f>S5*(R32-R31)</f>
        <v>6048.000000000093</v>
      </c>
      <c r="T32" s="37">
        <v>14.77</v>
      </c>
      <c r="U32" s="4">
        <f>U5*(T32-T31)</f>
        <v>4800</v>
      </c>
      <c r="V32" s="37">
        <v>46.26</v>
      </c>
      <c r="W32" s="1">
        <f>W5*(V32-V31)</f>
        <v>6239.999999999986</v>
      </c>
      <c r="X32" s="37">
        <v>87.32</v>
      </c>
      <c r="Y32" s="1">
        <f>Y5*(X32-X31)</f>
        <v>4127.999999999929</v>
      </c>
      <c r="Z32" s="1">
        <f t="shared" si="0"/>
        <v>24864.00000000003</v>
      </c>
      <c r="AA32" s="14">
        <f t="shared" si="1"/>
        <v>9407.999999999953</v>
      </c>
      <c r="AB32" s="1">
        <f t="shared" si="3"/>
        <v>26584.374357881745</v>
      </c>
    </row>
    <row r="33" spans="1:28" ht="13.5" thickBot="1">
      <c r="A33" s="1">
        <v>2</v>
      </c>
      <c r="B33" s="37">
        <v>72.34</v>
      </c>
      <c r="C33" s="1">
        <f>C5*(B33-B32)</f>
        <v>5088.000000000011</v>
      </c>
      <c r="D33" s="37">
        <v>33.25</v>
      </c>
      <c r="E33" s="1">
        <f>E5*(D33-D32)</f>
        <v>1727.9999999999973</v>
      </c>
      <c r="F33" s="37">
        <v>30.14</v>
      </c>
      <c r="G33" s="1">
        <f>G5*(F33-F32)</f>
        <v>5280.000000000007</v>
      </c>
      <c r="H33" s="37">
        <v>8.1</v>
      </c>
      <c r="I33" s="1">
        <f>I5*(H33-H32)</f>
        <v>1823.9999999999952</v>
      </c>
      <c r="J33" s="37">
        <v>17.96</v>
      </c>
      <c r="K33" s="1">
        <f>K5*(J33-J32)</f>
        <v>4991.999999999996</v>
      </c>
      <c r="L33" s="37">
        <v>7.07</v>
      </c>
      <c r="M33" s="1">
        <f>M5*(L33-L32)</f>
        <v>1440.0000000000034</v>
      </c>
      <c r="N33" s="37">
        <v>67</v>
      </c>
      <c r="O33" s="1">
        <f>O5*(N33-N32)</f>
        <v>1823.9999999999782</v>
      </c>
      <c r="P33" s="37">
        <v>85.52</v>
      </c>
      <c r="Q33" s="1">
        <f>Q5*(P33-P32)</f>
        <v>1535.9999999999673</v>
      </c>
      <c r="R33" s="37">
        <v>67.93</v>
      </c>
      <c r="S33" s="1">
        <f>S5*(R33-R32)</f>
        <v>4608.000000000038</v>
      </c>
      <c r="T33" s="37">
        <v>15.15</v>
      </c>
      <c r="U33" s="1">
        <f>U5*(T33-T32)</f>
        <v>3648.0000000000073</v>
      </c>
      <c r="V33" s="37">
        <v>46.76</v>
      </c>
      <c r="W33" s="1">
        <f>W5*(V33-V32)</f>
        <v>4800</v>
      </c>
      <c r="X33" s="37">
        <v>87.54</v>
      </c>
      <c r="Y33" s="1">
        <f>Y5*(X33-X32)</f>
        <v>2112.0000000001255</v>
      </c>
      <c r="Z33" s="1">
        <f t="shared" si="0"/>
        <v>17183.999999999993</v>
      </c>
      <c r="AA33" s="14">
        <f t="shared" si="1"/>
        <v>6527.999999999964</v>
      </c>
      <c r="AB33" s="1">
        <f t="shared" si="3"/>
        <v>18382.182677799698</v>
      </c>
    </row>
    <row r="34" spans="26:28" ht="13.5" thickBot="1">
      <c r="Z34" s="1">
        <f>SUM(Z10:Z33)</f>
        <v>546048.0000000001</v>
      </c>
      <c r="AA34" s="1">
        <f>SUM(AA10:AA33)</f>
        <v>203904</v>
      </c>
      <c r="AB34" s="1">
        <f>SUM(AB10:AB33)</f>
        <v>584374.9099633744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S1">
      <selection activeCell="AC45" sqref="AC45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9" t="s">
        <v>77</v>
      </c>
    </row>
    <row r="2" spans="2:45" ht="12.75">
      <c r="B2" s="19" t="s">
        <v>130</v>
      </c>
      <c r="C2" s="100">
        <v>43089</v>
      </c>
      <c r="AL2" s="22"/>
      <c r="AM2" s="22"/>
      <c r="AN2" s="22"/>
      <c r="AO2" s="22"/>
      <c r="AP2" s="22"/>
      <c r="AQ2" s="22"/>
      <c r="AR2" s="22"/>
      <c r="AS2" s="22"/>
    </row>
    <row r="3" ht="13.5" thickBot="1">
      <c r="AT3" s="2"/>
    </row>
    <row r="4" spans="1:46" ht="13.5" thickBot="1">
      <c r="A4" s="5"/>
      <c r="B4" s="4"/>
      <c r="C4" s="8" t="s">
        <v>69</v>
      </c>
      <c r="D4" s="8" t="s">
        <v>78</v>
      </c>
      <c r="E4" s="8"/>
      <c r="F4" s="8"/>
      <c r="G4" s="8"/>
      <c r="H4" s="8">
        <v>9600</v>
      </c>
      <c r="I4" s="3"/>
      <c r="J4" s="4"/>
      <c r="K4" s="8" t="s">
        <v>69</v>
      </c>
      <c r="L4" s="8" t="s">
        <v>79</v>
      </c>
      <c r="M4" s="8"/>
      <c r="N4" s="8"/>
      <c r="O4" s="8"/>
      <c r="P4" s="8">
        <v>9600</v>
      </c>
      <c r="Q4" s="3"/>
      <c r="R4" s="4"/>
      <c r="S4" s="8" t="s">
        <v>69</v>
      </c>
      <c r="T4" s="8" t="s">
        <v>80</v>
      </c>
      <c r="U4" s="8"/>
      <c r="V4" s="8"/>
      <c r="W4" s="8"/>
      <c r="X4" s="8">
        <v>7200</v>
      </c>
      <c r="Y4" s="3"/>
      <c r="Z4" s="4"/>
      <c r="AA4" s="8" t="s">
        <v>69</v>
      </c>
      <c r="AB4" s="8" t="s">
        <v>81</v>
      </c>
      <c r="AC4" s="8"/>
      <c r="AD4" s="8"/>
      <c r="AE4" s="8"/>
      <c r="AF4" s="8">
        <v>9600</v>
      </c>
      <c r="AG4" s="3"/>
      <c r="AH4" s="149"/>
      <c r="AI4" s="24"/>
      <c r="AJ4" s="24"/>
      <c r="AM4" s="24"/>
      <c r="AN4" s="24"/>
      <c r="AO4" s="24"/>
      <c r="AP4" s="24"/>
      <c r="AQ4" s="24"/>
      <c r="AR4" s="24"/>
      <c r="AS4" s="25"/>
      <c r="AT4" s="24"/>
    </row>
    <row r="5" spans="1:46" ht="13.5" thickBot="1">
      <c r="A5" s="23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141"/>
      <c r="AI5" s="139"/>
      <c r="AJ5" s="139"/>
      <c r="AM5" s="24"/>
      <c r="AN5" s="24"/>
      <c r="AO5" s="24"/>
      <c r="AP5" s="24"/>
      <c r="AQ5" s="24"/>
      <c r="AR5" s="24"/>
      <c r="AS5" s="25"/>
      <c r="AT5" s="24"/>
    </row>
    <row r="6" spans="1:46" ht="13.5" thickBot="1">
      <c r="A6" s="7"/>
      <c r="B6" s="4" t="s">
        <v>83</v>
      </c>
      <c r="C6" s="3"/>
      <c r="D6" s="4" t="s">
        <v>84</v>
      </c>
      <c r="E6" s="3"/>
      <c r="F6" s="4" t="s">
        <v>83</v>
      </c>
      <c r="G6" s="3"/>
      <c r="H6" s="4" t="s">
        <v>84</v>
      </c>
      <c r="I6" s="3"/>
      <c r="J6" s="4" t="s">
        <v>83</v>
      </c>
      <c r="K6" s="3"/>
      <c r="L6" s="4" t="s">
        <v>84</v>
      </c>
      <c r="M6" s="3"/>
      <c r="N6" s="4" t="s">
        <v>83</v>
      </c>
      <c r="O6" s="3"/>
      <c r="P6" s="4" t="s">
        <v>84</v>
      </c>
      <c r="Q6" s="3"/>
      <c r="R6" s="4" t="s">
        <v>83</v>
      </c>
      <c r="S6" s="3"/>
      <c r="T6" s="4" t="s">
        <v>84</v>
      </c>
      <c r="U6" s="3"/>
      <c r="V6" s="4" t="s">
        <v>83</v>
      </c>
      <c r="W6" s="3"/>
      <c r="X6" s="4" t="s">
        <v>84</v>
      </c>
      <c r="Y6" s="3"/>
      <c r="Z6" s="4" t="s">
        <v>83</v>
      </c>
      <c r="AA6" s="3"/>
      <c r="AB6" s="4" t="s">
        <v>84</v>
      </c>
      <c r="AC6" s="3"/>
      <c r="AD6" s="4" t="s">
        <v>83</v>
      </c>
      <c r="AE6" s="3"/>
      <c r="AF6" s="4" t="s">
        <v>84</v>
      </c>
      <c r="AG6" s="3"/>
      <c r="AH6" s="150"/>
      <c r="AI6" s="148"/>
      <c r="AJ6" s="148"/>
      <c r="AM6" s="24"/>
      <c r="AN6" s="24"/>
      <c r="AO6" s="24"/>
      <c r="AP6" s="24"/>
      <c r="AQ6" s="24"/>
      <c r="AR6" s="24"/>
      <c r="AS6" s="25"/>
      <c r="AT6" s="24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151" t="s">
        <v>75</v>
      </c>
      <c r="AI7" s="152" t="s">
        <v>76</v>
      </c>
      <c r="AJ7" s="152" t="s">
        <v>82</v>
      </c>
      <c r="AM7" s="24"/>
      <c r="AN7" s="24"/>
      <c r="AO7" s="24"/>
      <c r="AP7" s="24"/>
      <c r="AQ7" s="24"/>
      <c r="AR7" s="24"/>
      <c r="AS7" s="25"/>
      <c r="AT7" s="24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50"/>
      <c r="AI8" s="148"/>
      <c r="AJ8" s="148"/>
      <c r="AM8" s="24"/>
      <c r="AN8" s="24"/>
      <c r="AO8" s="24"/>
      <c r="AP8" s="24"/>
      <c r="AQ8" s="24"/>
      <c r="AR8" s="24"/>
      <c r="AS8" s="24"/>
      <c r="AT8" s="24"/>
      <c r="AU8" s="2"/>
      <c r="AV8" s="2"/>
      <c r="AW8" s="2"/>
    </row>
    <row r="9" spans="1:46" ht="15" customHeight="1" thickBot="1">
      <c r="A9" s="1">
        <v>0</v>
      </c>
      <c r="B9" s="37">
        <v>193.75</v>
      </c>
      <c r="C9" s="1"/>
      <c r="D9" s="37"/>
      <c r="E9" s="1"/>
      <c r="F9" s="37">
        <v>20.49</v>
      </c>
      <c r="G9" s="1"/>
      <c r="H9" s="37"/>
      <c r="I9" s="1"/>
      <c r="J9" s="37">
        <v>67.34</v>
      </c>
      <c r="K9" s="1"/>
      <c r="L9" s="37"/>
      <c r="M9" s="1"/>
      <c r="N9" s="37">
        <v>5.4</v>
      </c>
      <c r="O9" s="1"/>
      <c r="P9" s="37"/>
      <c r="Q9" s="1"/>
      <c r="R9" s="37">
        <v>18.36</v>
      </c>
      <c r="S9" s="1"/>
      <c r="T9" s="37"/>
      <c r="U9" s="1"/>
      <c r="V9" s="37">
        <v>86.3</v>
      </c>
      <c r="W9" s="1"/>
      <c r="X9" s="37"/>
      <c r="Y9" s="1"/>
      <c r="Z9" s="37">
        <v>18.1</v>
      </c>
      <c r="AA9" s="1"/>
      <c r="AB9" s="37"/>
      <c r="AC9" s="1"/>
      <c r="AD9" s="37">
        <v>0.02</v>
      </c>
      <c r="AE9" s="1"/>
      <c r="AF9" s="37"/>
      <c r="AG9" s="4"/>
      <c r="AH9" s="150"/>
      <c r="AI9" s="148"/>
      <c r="AJ9" s="148"/>
      <c r="AM9" s="24"/>
      <c r="AN9" s="24"/>
      <c r="AO9" s="24"/>
      <c r="AP9" s="24"/>
      <c r="AQ9" s="24"/>
      <c r="AR9" s="24"/>
      <c r="AS9" s="24"/>
      <c r="AT9" s="24"/>
    </row>
    <row r="10" spans="1:46" ht="15" customHeight="1" thickBot="1">
      <c r="A10" s="1">
        <v>1</v>
      </c>
      <c r="B10" s="37">
        <v>194.32</v>
      </c>
      <c r="C10" s="1">
        <f>H4*(B10-B9)</f>
        <v>5471.9999999999345</v>
      </c>
      <c r="D10" s="37"/>
      <c r="E10" s="1">
        <f>J3*(D10-D9)</f>
        <v>0</v>
      </c>
      <c r="F10" s="37">
        <v>20.65</v>
      </c>
      <c r="G10" s="1">
        <f>H4*(F10-F9)</f>
        <v>1536.0000000000014</v>
      </c>
      <c r="H10" s="37"/>
      <c r="I10" s="1">
        <f>N3*(H10-H9)</f>
        <v>0</v>
      </c>
      <c r="J10" s="37">
        <v>67.79</v>
      </c>
      <c r="K10" s="1">
        <f>P4*(J10-J9)</f>
        <v>4320.000000000027</v>
      </c>
      <c r="L10" s="37"/>
      <c r="M10" s="1">
        <f>P4*(L10-L9)</f>
        <v>0</v>
      </c>
      <c r="N10" s="37">
        <v>5.43</v>
      </c>
      <c r="O10" s="1">
        <f>P4*(N10-N9)</f>
        <v>287.99999999999386</v>
      </c>
      <c r="P10" s="37"/>
      <c r="Q10" s="1">
        <f>P4*(P10-P9)</f>
        <v>0</v>
      </c>
      <c r="R10" s="37">
        <v>18.95</v>
      </c>
      <c r="S10" s="1">
        <f>X4*(R10-R9)</f>
        <v>4247.999999999999</v>
      </c>
      <c r="T10" s="37"/>
      <c r="U10" s="1">
        <f>X4*(T10-T9)</f>
        <v>0</v>
      </c>
      <c r="V10" s="37">
        <v>86.6</v>
      </c>
      <c r="W10" s="1">
        <f>X4*(V10-V9)</f>
        <v>2159.9999999999795</v>
      </c>
      <c r="X10" s="37"/>
      <c r="Y10" s="1">
        <f>X4*(X10-X9)</f>
        <v>0</v>
      </c>
      <c r="Z10" s="37">
        <v>18.7</v>
      </c>
      <c r="AA10" s="1">
        <f>AF4*(Z10-Z9)</f>
        <v>5759.99999999998</v>
      </c>
      <c r="AB10" s="37"/>
      <c r="AC10" s="1">
        <f>AF4*(AB10-AB9)</f>
        <v>0</v>
      </c>
      <c r="AD10" s="37">
        <v>0.1</v>
      </c>
      <c r="AE10" s="1">
        <f>AF4*(AD10-AD9)</f>
        <v>768</v>
      </c>
      <c r="AF10" s="37"/>
      <c r="AG10" s="1">
        <f>AF4*(AF10-AF9)</f>
        <v>0</v>
      </c>
      <c r="AH10" s="153">
        <f aca="true" t="shared" si="0" ref="AH10:AH35">C10-E10+K10-M10+S10-U10+AA10-AC10</f>
        <v>19799.99999999994</v>
      </c>
      <c r="AI10" s="147">
        <f aca="true" t="shared" si="1" ref="AI10:AI35">G10-I10+O10-Q10+W10-Y10+AE10-AG10</f>
        <v>4751.9999999999745</v>
      </c>
      <c r="AJ10" s="139">
        <f aca="true" t="shared" si="2" ref="AJ10:AJ36">SQRT(AH10^2+AI10^2)</f>
        <v>20362.256849376925</v>
      </c>
      <c r="AM10" s="24"/>
      <c r="AN10" s="24"/>
      <c r="AO10" s="24"/>
      <c r="AP10" s="24"/>
      <c r="AQ10" s="24"/>
      <c r="AR10" s="24"/>
      <c r="AS10" s="24"/>
      <c r="AT10" s="24"/>
    </row>
    <row r="11" spans="1:46" ht="15" customHeight="1" thickBot="1">
      <c r="A11" s="1">
        <v>2</v>
      </c>
      <c r="B11" s="37">
        <v>194.88</v>
      </c>
      <c r="C11" s="1">
        <f>H4*(B11-B10)</f>
        <v>5376.000000000022</v>
      </c>
      <c r="D11" s="37"/>
      <c r="E11" s="1">
        <f>J3*(D11-D10)</f>
        <v>0</v>
      </c>
      <c r="F11" s="37">
        <v>20.82</v>
      </c>
      <c r="G11" s="1">
        <f>H4*(F11-F10)</f>
        <v>1632.0000000000164</v>
      </c>
      <c r="H11" s="37"/>
      <c r="I11" s="1">
        <f>N3*(H11-H10)</f>
        <v>0</v>
      </c>
      <c r="J11" s="37">
        <v>68.24</v>
      </c>
      <c r="K11" s="1">
        <f>P4*(J11-J10)</f>
        <v>4319.999999999891</v>
      </c>
      <c r="L11" s="37"/>
      <c r="M11" s="1">
        <f>P4*(L11-L10)</f>
        <v>0</v>
      </c>
      <c r="N11" s="37">
        <v>5.46</v>
      </c>
      <c r="O11" s="1">
        <f>P4*(N11-N10)</f>
        <v>288.0000000000024</v>
      </c>
      <c r="P11" s="37"/>
      <c r="Q11" s="1">
        <f>P4*(P11-P10)</f>
        <v>0</v>
      </c>
      <c r="R11" s="37">
        <v>19.57</v>
      </c>
      <c r="S11" s="1">
        <f>X4*(R11-R10)</f>
        <v>4464.000000000007</v>
      </c>
      <c r="T11" s="37"/>
      <c r="U11" s="1">
        <f>X4*(T11-T10)</f>
        <v>0</v>
      </c>
      <c r="V11" s="37">
        <v>86.9</v>
      </c>
      <c r="W11" s="1">
        <f>X4*(V11-V10)</f>
        <v>2160.000000000082</v>
      </c>
      <c r="X11" s="37"/>
      <c r="Y11" s="1">
        <f>X4*(X11-X10)</f>
        <v>0</v>
      </c>
      <c r="Z11" s="37">
        <v>19.3</v>
      </c>
      <c r="AA11" s="1">
        <f>AF4*(Z11-Z10)</f>
        <v>5760.000000000014</v>
      </c>
      <c r="AB11" s="37"/>
      <c r="AC11" s="1">
        <f>AF4*(AB11-AB10)</f>
        <v>0</v>
      </c>
      <c r="AD11" s="37">
        <v>0.3</v>
      </c>
      <c r="AE11" s="1">
        <f>AF4*(AD11-AD10)</f>
        <v>1919.9999999999998</v>
      </c>
      <c r="AF11" s="37"/>
      <c r="AG11" s="1">
        <f>AF4*(AF11-AF10)</f>
        <v>0</v>
      </c>
      <c r="AH11" s="153">
        <f t="shared" si="0"/>
        <v>19919.999999999935</v>
      </c>
      <c r="AI11" s="147">
        <f t="shared" si="1"/>
        <v>6000.0000000001</v>
      </c>
      <c r="AJ11" s="139">
        <f t="shared" si="2"/>
        <v>20803.999615458528</v>
      </c>
      <c r="AM11" s="24"/>
      <c r="AN11" s="24"/>
      <c r="AO11" s="24"/>
      <c r="AP11" s="24"/>
      <c r="AQ11" s="24"/>
      <c r="AR11" s="24"/>
      <c r="AS11" s="24"/>
      <c r="AT11" s="24"/>
    </row>
    <row r="12" spans="1:46" ht="15" customHeight="1" thickBot="1">
      <c r="A12" s="1">
        <v>3</v>
      </c>
      <c r="B12" s="37">
        <v>195.44</v>
      </c>
      <c r="C12" s="1">
        <f>H4*(B12-B11)</f>
        <v>5376.000000000022</v>
      </c>
      <c r="D12" s="37"/>
      <c r="E12" s="1">
        <f>J3*(D12-D11)</f>
        <v>0</v>
      </c>
      <c r="F12" s="37">
        <v>20.97</v>
      </c>
      <c r="G12" s="1">
        <f>H4*(F12-F11)</f>
        <v>1439.9999999999864</v>
      </c>
      <c r="H12" s="37"/>
      <c r="I12" s="1">
        <f>N3*(H12-H11)</f>
        <v>0</v>
      </c>
      <c r="J12" s="37">
        <v>68.7</v>
      </c>
      <c r="K12" s="1">
        <f>P4*(J12-J11)</f>
        <v>4416.000000000076</v>
      </c>
      <c r="L12" s="37"/>
      <c r="M12" s="1">
        <f>P4*(L12-L11)</f>
        <v>0</v>
      </c>
      <c r="N12" s="37">
        <v>5.51</v>
      </c>
      <c r="O12" s="1">
        <f>P4*(N12-N11)</f>
        <v>479.9999999999983</v>
      </c>
      <c r="P12" s="37"/>
      <c r="Q12" s="1">
        <f>P4*(P12-P11)</f>
        <v>0</v>
      </c>
      <c r="R12" s="37">
        <v>20.2</v>
      </c>
      <c r="S12" s="1">
        <f>X4*(R12-R11)</f>
        <v>4535.999999999993</v>
      </c>
      <c r="T12" s="37"/>
      <c r="U12" s="1">
        <f>X4*(T12-T11)</f>
        <v>0</v>
      </c>
      <c r="V12" s="37">
        <v>87.2</v>
      </c>
      <c r="W12" s="1">
        <f>X4*(V12-V11)</f>
        <v>2159.9999999999795</v>
      </c>
      <c r="X12" s="37"/>
      <c r="Y12" s="1">
        <f>X4*(X12-X11)</f>
        <v>0</v>
      </c>
      <c r="Z12" s="37">
        <v>19.8</v>
      </c>
      <c r="AA12" s="1">
        <f>AF4*(Z12-Z11)</f>
        <v>4800</v>
      </c>
      <c r="AB12" s="37"/>
      <c r="AC12" s="1">
        <f>AF4*(AB12-AB11)</f>
        <v>0</v>
      </c>
      <c r="AD12" s="37">
        <v>0.4</v>
      </c>
      <c r="AE12" s="1">
        <f>AF4*(AD12-AD11)</f>
        <v>960.0000000000003</v>
      </c>
      <c r="AF12" s="37"/>
      <c r="AG12" s="1">
        <f>AF4*(AF12-AF11)</f>
        <v>0</v>
      </c>
      <c r="AH12" s="153">
        <f t="shared" si="0"/>
        <v>19128.00000000009</v>
      </c>
      <c r="AI12" s="147">
        <f t="shared" si="1"/>
        <v>5039.9999999999645</v>
      </c>
      <c r="AJ12" s="139">
        <f t="shared" si="2"/>
        <v>19780.848920104596</v>
      </c>
      <c r="AM12" s="24"/>
      <c r="AN12" s="24"/>
      <c r="AO12" s="24"/>
      <c r="AP12" s="24"/>
      <c r="AQ12" s="24"/>
      <c r="AR12" s="24"/>
      <c r="AS12" s="24"/>
      <c r="AT12" s="24"/>
    </row>
    <row r="13" spans="1:46" ht="15" customHeight="1" thickBot="1">
      <c r="A13" s="1">
        <v>4</v>
      </c>
      <c r="B13" s="37">
        <v>196</v>
      </c>
      <c r="C13" s="1">
        <f>H4*(B13-B12)</f>
        <v>5376.000000000022</v>
      </c>
      <c r="D13" s="37"/>
      <c r="E13" s="1">
        <f>J3*(D13-D12)</f>
        <v>0</v>
      </c>
      <c r="F13" s="37">
        <v>21.13</v>
      </c>
      <c r="G13" s="1">
        <f>H4*(F13-F12)</f>
        <v>1536.0000000000014</v>
      </c>
      <c r="H13" s="37"/>
      <c r="I13" s="1">
        <f>N3*(H13-H12)</f>
        <v>0</v>
      </c>
      <c r="J13" s="37">
        <v>69.15</v>
      </c>
      <c r="K13" s="1">
        <f>P4*(J13-J12)</f>
        <v>4320.000000000027</v>
      </c>
      <c r="L13" s="37"/>
      <c r="M13" s="1">
        <f>P4*(L13-L12)</f>
        <v>0</v>
      </c>
      <c r="N13" s="37">
        <v>5.57</v>
      </c>
      <c r="O13" s="1">
        <f>P4*(N13-N12)</f>
        <v>576.0000000000048</v>
      </c>
      <c r="P13" s="37"/>
      <c r="Q13" s="1">
        <f>P4*(P13-P12)</f>
        <v>0</v>
      </c>
      <c r="R13" s="37">
        <v>20.83</v>
      </c>
      <c r="S13" s="1">
        <f>X4*(R13-R12)</f>
        <v>4535.999999999993</v>
      </c>
      <c r="T13" s="37"/>
      <c r="U13" s="1">
        <f>X4*(T13-T12)</f>
        <v>0</v>
      </c>
      <c r="V13" s="37">
        <v>87.5</v>
      </c>
      <c r="W13" s="1">
        <f>X4*(V13-V12)</f>
        <v>2159.9999999999795</v>
      </c>
      <c r="X13" s="37"/>
      <c r="Y13" s="1">
        <f>X4*(X13-X12)</f>
        <v>0</v>
      </c>
      <c r="Z13" s="37">
        <v>20.4</v>
      </c>
      <c r="AA13" s="1">
        <f>AF4*(Z13-Z12)</f>
        <v>5759.99999999998</v>
      </c>
      <c r="AB13" s="37"/>
      <c r="AC13" s="1">
        <f>AF4*(AB13-AB12)</f>
        <v>0</v>
      </c>
      <c r="AD13" s="37">
        <v>0.6</v>
      </c>
      <c r="AE13" s="1">
        <f>AF4*(AD13-AD12)</f>
        <v>1919.9999999999995</v>
      </c>
      <c r="AF13" s="37"/>
      <c r="AG13" s="1">
        <f>AF4*(AF13-AF12)</f>
        <v>0</v>
      </c>
      <c r="AH13" s="153">
        <f t="shared" si="0"/>
        <v>19992.000000000022</v>
      </c>
      <c r="AI13" s="147">
        <f t="shared" si="1"/>
        <v>6191.999999999985</v>
      </c>
      <c r="AJ13" s="139">
        <f t="shared" si="2"/>
        <v>20928.949519744194</v>
      </c>
      <c r="AM13" s="24"/>
      <c r="AN13" s="24"/>
      <c r="AO13" s="24"/>
      <c r="AP13" s="24"/>
      <c r="AQ13" s="24"/>
      <c r="AR13" s="24"/>
      <c r="AS13" s="24"/>
      <c r="AT13" s="24"/>
    </row>
    <row r="14" spans="1:46" ht="15" customHeight="1" thickBot="1">
      <c r="A14" s="1">
        <v>5</v>
      </c>
      <c r="B14" s="37">
        <v>196.56</v>
      </c>
      <c r="C14" s="1">
        <f>H4*(B14-B13)</f>
        <v>5376.000000000022</v>
      </c>
      <c r="D14" s="37"/>
      <c r="E14" s="1">
        <f>J3*(D14-D13)</f>
        <v>0</v>
      </c>
      <c r="F14" s="37">
        <v>21.29</v>
      </c>
      <c r="G14" s="1">
        <f>H4*(F14-F13)</f>
        <v>1536.0000000000014</v>
      </c>
      <c r="H14" s="37"/>
      <c r="I14" s="1">
        <f>N3*(H14-H13)</f>
        <v>0</v>
      </c>
      <c r="J14" s="37">
        <v>69.6</v>
      </c>
      <c r="K14" s="1">
        <f>P4*(J14-J13)</f>
        <v>4319.999999999891</v>
      </c>
      <c r="L14" s="37"/>
      <c r="M14" s="1">
        <f>P4*(L14-L13)</f>
        <v>0</v>
      </c>
      <c r="N14" s="37">
        <v>5.62</v>
      </c>
      <c r="O14" s="1">
        <f>P4*(N14-N13)</f>
        <v>479.9999999999983</v>
      </c>
      <c r="P14" s="37"/>
      <c r="Q14" s="1">
        <f>P4*(P14-P13)</f>
        <v>0</v>
      </c>
      <c r="R14" s="37">
        <v>21.45</v>
      </c>
      <c r="S14" s="1">
        <f>X4*(R14-R13)</f>
        <v>4464.000000000007</v>
      </c>
      <c r="T14" s="37"/>
      <c r="U14" s="1">
        <f>X4*(T14-T13)</f>
        <v>0</v>
      </c>
      <c r="V14" s="37">
        <v>87.8</v>
      </c>
      <c r="W14" s="1">
        <f>X4*(V14-V13)</f>
        <v>2159.9999999999795</v>
      </c>
      <c r="X14" s="37"/>
      <c r="Y14" s="1">
        <f>X4*(X14-X13)</f>
        <v>0</v>
      </c>
      <c r="Z14" s="37">
        <v>21</v>
      </c>
      <c r="AA14" s="1">
        <f>AF4*(Z14-Z13)</f>
        <v>5760.000000000014</v>
      </c>
      <c r="AB14" s="37"/>
      <c r="AC14" s="1">
        <f>AF4*(AB14-AB13)</f>
        <v>0</v>
      </c>
      <c r="AD14" s="37">
        <v>0.8</v>
      </c>
      <c r="AE14" s="1">
        <f>AF4*(AD14-AD13)</f>
        <v>1920.0000000000007</v>
      </c>
      <c r="AF14" s="37"/>
      <c r="AG14" s="1">
        <f>AF4*(AF14-AF13)</f>
        <v>0</v>
      </c>
      <c r="AH14" s="153">
        <f t="shared" si="0"/>
        <v>19919.999999999935</v>
      </c>
      <c r="AI14" s="147">
        <f t="shared" si="1"/>
        <v>6095.99999999998</v>
      </c>
      <c r="AJ14" s="139">
        <f t="shared" si="2"/>
        <v>20831.889400628</v>
      </c>
      <c r="AM14" s="24"/>
      <c r="AN14" s="24"/>
      <c r="AO14" s="24"/>
      <c r="AP14" s="24"/>
      <c r="AQ14" s="24"/>
      <c r="AR14" s="24"/>
      <c r="AS14" s="24"/>
      <c r="AT14" s="24"/>
    </row>
    <row r="15" spans="1:46" ht="15" customHeight="1" thickBot="1">
      <c r="A15" s="1">
        <v>6</v>
      </c>
      <c r="B15" s="37">
        <v>197.13</v>
      </c>
      <c r="C15" s="1">
        <f>H4*(B15-B14)</f>
        <v>5471.9999999999345</v>
      </c>
      <c r="D15" s="37"/>
      <c r="E15" s="1">
        <f>J3*(D15-D14)</f>
        <v>0</v>
      </c>
      <c r="F15" s="37">
        <v>21.45</v>
      </c>
      <c r="G15" s="1">
        <f>H4*(F15-F14)</f>
        <v>1536.0000000000014</v>
      </c>
      <c r="H15" s="37"/>
      <c r="I15" s="1">
        <f>N3*(H15-H14)</f>
        <v>0</v>
      </c>
      <c r="J15" s="37">
        <v>70.04</v>
      </c>
      <c r="K15" s="1">
        <f>P4*(J15-J14)</f>
        <v>4224.000000000115</v>
      </c>
      <c r="L15" s="37"/>
      <c r="M15" s="1">
        <f>P4*(L15-L14)</f>
        <v>0</v>
      </c>
      <c r="N15" s="37">
        <v>5.66</v>
      </c>
      <c r="O15" s="1">
        <f>P4*(N15-N14)</f>
        <v>384.00000000000034</v>
      </c>
      <c r="P15" s="37"/>
      <c r="Q15" s="1">
        <f>P4*(P15-P14)</f>
        <v>0</v>
      </c>
      <c r="R15" s="37">
        <v>22.08</v>
      </c>
      <c r="S15" s="1">
        <f>X4*(R15-R14)</f>
        <v>4535.999999999993</v>
      </c>
      <c r="T15" s="37"/>
      <c r="U15" s="1">
        <f>X4*(T15-T14)</f>
        <v>0</v>
      </c>
      <c r="V15" s="37">
        <v>88.2</v>
      </c>
      <c r="W15" s="1">
        <f>X4*(V15-V14)</f>
        <v>2880.000000000041</v>
      </c>
      <c r="X15" s="37"/>
      <c r="Y15" s="1">
        <f>X4*(X15-X14)</f>
        <v>0</v>
      </c>
      <c r="Z15" s="37">
        <v>21.6</v>
      </c>
      <c r="AA15" s="1">
        <f>AF4*(Z15-Z14)</f>
        <v>5760.000000000014</v>
      </c>
      <c r="AB15" s="37"/>
      <c r="AC15" s="1">
        <f>AF4*(AB15-AB14)</f>
        <v>0</v>
      </c>
      <c r="AD15" s="37">
        <v>0.9</v>
      </c>
      <c r="AE15" s="1">
        <f>AF4*(AD15-AD14)</f>
        <v>959.9999999999998</v>
      </c>
      <c r="AF15" s="37"/>
      <c r="AG15" s="1">
        <f>AF4*(AF15-AF14)</f>
        <v>0</v>
      </c>
      <c r="AH15" s="153">
        <f t="shared" si="0"/>
        <v>19992.000000000055</v>
      </c>
      <c r="AI15" s="147">
        <f t="shared" si="1"/>
        <v>5760.000000000043</v>
      </c>
      <c r="AJ15" s="139">
        <f t="shared" si="2"/>
        <v>20805.231649755853</v>
      </c>
      <c r="AM15" s="24"/>
      <c r="AN15" s="24"/>
      <c r="AO15" s="24"/>
      <c r="AP15" s="24"/>
      <c r="AQ15" s="24"/>
      <c r="AR15" s="24"/>
      <c r="AS15" s="24"/>
      <c r="AT15" s="24"/>
    </row>
    <row r="16" spans="1:46" ht="15" customHeight="1" thickBot="1">
      <c r="A16" s="1">
        <v>7</v>
      </c>
      <c r="B16" s="37">
        <v>197.69</v>
      </c>
      <c r="C16" s="1">
        <f>H4*(B16-B15)</f>
        <v>5376.000000000022</v>
      </c>
      <c r="D16" s="37"/>
      <c r="E16" s="1">
        <f>J3*(D16-D15)</f>
        <v>0</v>
      </c>
      <c r="F16" s="37">
        <v>21.61</v>
      </c>
      <c r="G16" s="1">
        <f>H4*(F16-F15)</f>
        <v>1536.0000000000014</v>
      </c>
      <c r="H16" s="37"/>
      <c r="I16" s="1">
        <f>N3*(H16-H15)</f>
        <v>0</v>
      </c>
      <c r="J16" s="37">
        <v>70.5</v>
      </c>
      <c r="K16" s="1">
        <f>P4*(J16-J15)</f>
        <v>4415.99999999994</v>
      </c>
      <c r="L16" s="37"/>
      <c r="M16" s="1">
        <f>P4*(L16-L15)</f>
        <v>0</v>
      </c>
      <c r="N16" s="37">
        <v>5.7</v>
      </c>
      <c r="O16" s="1">
        <f>P4*(N16-N15)</f>
        <v>384.00000000000034</v>
      </c>
      <c r="P16" s="37"/>
      <c r="Q16" s="1">
        <f>P4*(P16-P15)</f>
        <v>0</v>
      </c>
      <c r="R16" s="37">
        <v>22.7</v>
      </c>
      <c r="S16" s="1">
        <f>X4*(R16-R15)</f>
        <v>4464.000000000007</v>
      </c>
      <c r="T16" s="37"/>
      <c r="U16" s="1">
        <f>X4*(T16-T15)</f>
        <v>0</v>
      </c>
      <c r="V16" s="37">
        <v>88.5</v>
      </c>
      <c r="W16" s="1">
        <f>X4*(V16-V15)</f>
        <v>2159.9999999999795</v>
      </c>
      <c r="X16" s="37"/>
      <c r="Y16" s="1">
        <f>X4*(X16-X15)</f>
        <v>0</v>
      </c>
      <c r="Z16" s="37">
        <v>22.2</v>
      </c>
      <c r="AA16" s="1">
        <f>AF4*(Z16-Z15)</f>
        <v>5759.99999999998</v>
      </c>
      <c r="AB16" s="37"/>
      <c r="AC16" s="1">
        <f>AF4*(AB16-AB15)</f>
        <v>0</v>
      </c>
      <c r="AD16" s="37">
        <v>1.1</v>
      </c>
      <c r="AE16" s="1">
        <f>AF4*(AD16-AD15)</f>
        <v>1920.0000000000007</v>
      </c>
      <c r="AF16" s="37"/>
      <c r="AG16" s="1">
        <f>AF4*(AF16-AF15)</f>
        <v>0</v>
      </c>
      <c r="AH16" s="153">
        <f t="shared" si="0"/>
        <v>20015.99999999995</v>
      </c>
      <c r="AI16" s="147">
        <f t="shared" si="1"/>
        <v>5999.999999999982</v>
      </c>
      <c r="AJ16" s="139">
        <f t="shared" si="2"/>
        <v>20895.938744167437</v>
      </c>
      <c r="AM16" s="24"/>
      <c r="AN16" s="24"/>
      <c r="AO16" s="24"/>
      <c r="AP16" s="24"/>
      <c r="AQ16" s="24"/>
      <c r="AR16" s="24"/>
      <c r="AS16" s="24"/>
      <c r="AT16" s="24"/>
    </row>
    <row r="17" spans="1:46" ht="15" customHeight="1" thickBot="1">
      <c r="A17" s="1">
        <v>8</v>
      </c>
      <c r="B17" s="37">
        <v>198.26</v>
      </c>
      <c r="C17" s="1">
        <f>H4*(B17-B16)</f>
        <v>5471.9999999999345</v>
      </c>
      <c r="D17" s="37"/>
      <c r="E17" s="1">
        <f>J3*(D17-D16)</f>
        <v>0</v>
      </c>
      <c r="F17" s="37">
        <v>21.77</v>
      </c>
      <c r="G17" s="1">
        <f>H4*(F17-F16)</f>
        <v>1536.0000000000014</v>
      </c>
      <c r="H17" s="37"/>
      <c r="I17" s="1">
        <f>N3*(H17-H16)</f>
        <v>0</v>
      </c>
      <c r="J17" s="37">
        <v>70.94</v>
      </c>
      <c r="K17" s="1">
        <f>P4*(J17-J16)</f>
        <v>4223.999999999978</v>
      </c>
      <c r="L17" s="37"/>
      <c r="M17" s="1">
        <f>P4*(L17-L16)</f>
        <v>0</v>
      </c>
      <c r="N17" s="37">
        <v>5.78</v>
      </c>
      <c r="O17" s="1">
        <f>P4*(N17-N16)</f>
        <v>768.0000000000007</v>
      </c>
      <c r="P17" s="37"/>
      <c r="Q17" s="1">
        <f>P4*(P17-P16)</f>
        <v>0</v>
      </c>
      <c r="R17" s="37">
        <v>23.33</v>
      </c>
      <c r="S17" s="1">
        <f>X4*(R17-R16)</f>
        <v>4535.999999999993</v>
      </c>
      <c r="T17" s="37"/>
      <c r="U17" s="1">
        <f>X4*(T17-T16)</f>
        <v>0</v>
      </c>
      <c r="V17" s="37">
        <v>88.8</v>
      </c>
      <c r="W17" s="1">
        <f>X4*(V17-V16)</f>
        <v>2159.9999999999795</v>
      </c>
      <c r="X17" s="37"/>
      <c r="Y17" s="1">
        <f>X4*(X17-X16)</f>
        <v>0</v>
      </c>
      <c r="Z17" s="37">
        <v>22.8</v>
      </c>
      <c r="AA17" s="1">
        <f>AF4*(Z17-Z16)</f>
        <v>5760.000000000014</v>
      </c>
      <c r="AB17" s="37"/>
      <c r="AC17" s="1">
        <f>AF4*(AB17-AB16)</f>
        <v>0</v>
      </c>
      <c r="AD17" s="37">
        <v>1.3</v>
      </c>
      <c r="AE17" s="1">
        <f>AF4*(AD17-AD16)</f>
        <v>1919.9999999999995</v>
      </c>
      <c r="AF17" s="37"/>
      <c r="AG17" s="1">
        <f>AF4*(AF17-AF16)</f>
        <v>0</v>
      </c>
      <c r="AH17" s="153">
        <f t="shared" si="0"/>
        <v>19991.99999999992</v>
      </c>
      <c r="AI17" s="147">
        <f t="shared" si="1"/>
        <v>6383.999999999982</v>
      </c>
      <c r="AJ17" s="139">
        <f t="shared" si="2"/>
        <v>20986.5556964452</v>
      </c>
      <c r="AM17" s="26"/>
      <c r="AN17" s="26"/>
      <c r="AO17" s="26"/>
      <c r="AP17" s="26"/>
      <c r="AQ17" s="26"/>
      <c r="AR17" s="26"/>
      <c r="AS17" s="26"/>
      <c r="AT17" s="24"/>
    </row>
    <row r="18" spans="1:46" ht="15" customHeight="1" thickBot="1">
      <c r="A18" s="1">
        <v>9</v>
      </c>
      <c r="B18" s="37">
        <v>198.82</v>
      </c>
      <c r="C18" s="1">
        <f>H4*(B18-B17)</f>
        <v>5376.000000000022</v>
      </c>
      <c r="D18" s="37"/>
      <c r="E18" s="1">
        <f>J3*(D18-D17)</f>
        <v>0</v>
      </c>
      <c r="F18" s="37">
        <v>21.92</v>
      </c>
      <c r="G18" s="1">
        <f>H4*(F18-F17)</f>
        <v>1440.0000000000205</v>
      </c>
      <c r="H18" s="37"/>
      <c r="I18" s="1">
        <f>N3*(H18-H17)</f>
        <v>0</v>
      </c>
      <c r="J18" s="37">
        <v>71.38</v>
      </c>
      <c r="K18" s="1">
        <f>P4*(J18-J17)</f>
        <v>4223.999999999978</v>
      </c>
      <c r="L18" s="37"/>
      <c r="M18" s="1">
        <f>P4*(L18-L17)</f>
        <v>0</v>
      </c>
      <c r="N18" s="37">
        <v>5.98</v>
      </c>
      <c r="O18" s="1">
        <f>P4*(N18-N17)</f>
        <v>1920.0000000000018</v>
      </c>
      <c r="P18" s="37"/>
      <c r="Q18" s="1">
        <f>P4*(P18-P17)</f>
        <v>0</v>
      </c>
      <c r="R18" s="37">
        <v>23.95</v>
      </c>
      <c r="S18" s="1">
        <f>X4*(R18-R17)</f>
        <v>4464.000000000007</v>
      </c>
      <c r="T18" s="37"/>
      <c r="U18" s="1">
        <f>X4*(T18-T17)</f>
        <v>0</v>
      </c>
      <c r="V18" s="37">
        <v>89.1</v>
      </c>
      <c r="W18" s="1">
        <f>X4*(V18-V17)</f>
        <v>2159.9999999999795</v>
      </c>
      <c r="X18" s="37"/>
      <c r="Y18" s="1">
        <f>X4*(X18-X17)</f>
        <v>0</v>
      </c>
      <c r="Z18" s="37">
        <v>23.4</v>
      </c>
      <c r="AA18" s="1">
        <f>AF4*(Z18-Z17)</f>
        <v>5759.99999999998</v>
      </c>
      <c r="AB18" s="37"/>
      <c r="AC18" s="1">
        <f>AF4*(AB18-AB17)</f>
        <v>0</v>
      </c>
      <c r="AD18" s="37">
        <v>1.4</v>
      </c>
      <c r="AE18" s="1">
        <f>AF4*(AD18-AD17)</f>
        <v>959.9999999999987</v>
      </c>
      <c r="AF18" s="37"/>
      <c r="AG18" s="1">
        <f>AF4*(AF18-AF17)</f>
        <v>0</v>
      </c>
      <c r="AH18" s="153">
        <f t="shared" si="0"/>
        <v>19823.999999999985</v>
      </c>
      <c r="AI18" s="147">
        <f t="shared" si="1"/>
        <v>6480.000000000001</v>
      </c>
      <c r="AJ18" s="139">
        <f t="shared" si="2"/>
        <v>20856.207133608914</v>
      </c>
      <c r="AM18" s="26"/>
      <c r="AN18" s="26"/>
      <c r="AO18" s="26"/>
      <c r="AP18" s="26"/>
      <c r="AQ18" s="26"/>
      <c r="AR18" s="26"/>
      <c r="AS18" s="26"/>
      <c r="AT18" s="24"/>
    </row>
    <row r="19" spans="1:46" ht="15" customHeight="1" thickBot="1">
      <c r="A19" s="1">
        <v>10</v>
      </c>
      <c r="B19" s="37">
        <v>199.38</v>
      </c>
      <c r="C19" s="1">
        <f>H4*(B19-B18)</f>
        <v>5376.000000000022</v>
      </c>
      <c r="D19" s="37"/>
      <c r="E19" s="1">
        <f>J3*(D19-D18)</f>
        <v>0</v>
      </c>
      <c r="F19" s="37">
        <v>22.06</v>
      </c>
      <c r="G19" s="1">
        <f>H4*(F19-F18)</f>
        <v>1343.9999999999714</v>
      </c>
      <c r="H19" s="37"/>
      <c r="I19" s="1">
        <f>N3*(H19-H18)</f>
        <v>0</v>
      </c>
      <c r="J19" s="37">
        <v>71.82</v>
      </c>
      <c r="K19" s="1">
        <f>P4*(J19-J18)</f>
        <v>4223.999999999978</v>
      </c>
      <c r="L19" s="37"/>
      <c r="M19" s="1">
        <f>P4*(L19-L18)</f>
        <v>0</v>
      </c>
      <c r="N19" s="37">
        <v>6.09</v>
      </c>
      <c r="O19" s="1">
        <f>P4*(N19-N18)</f>
        <v>1055.9999999999945</v>
      </c>
      <c r="P19" s="37"/>
      <c r="Q19" s="1">
        <f>P4*(P19-P18)</f>
        <v>0</v>
      </c>
      <c r="R19" s="37">
        <v>24.57</v>
      </c>
      <c r="S19" s="1">
        <f>X4*(R19-R18)</f>
        <v>4464.000000000007</v>
      </c>
      <c r="T19" s="37"/>
      <c r="U19" s="1">
        <f>X4*(T19-T18)</f>
        <v>0</v>
      </c>
      <c r="V19" s="37">
        <v>89.4</v>
      </c>
      <c r="W19" s="1">
        <f>X4*(V19-V18)</f>
        <v>2160.000000000082</v>
      </c>
      <c r="X19" s="37"/>
      <c r="Y19" s="1">
        <f>X4*(X19-X18)</f>
        <v>0</v>
      </c>
      <c r="Z19" s="37">
        <v>24</v>
      </c>
      <c r="AA19" s="1">
        <f>AF4*(Z19-Z18)</f>
        <v>5760.000000000014</v>
      </c>
      <c r="AB19" s="37"/>
      <c r="AC19" s="1">
        <f>AF4*(AB19-AB18)</f>
        <v>0</v>
      </c>
      <c r="AD19" s="37">
        <v>1.6</v>
      </c>
      <c r="AE19" s="1">
        <f>AF4*(AD19-AD18)</f>
        <v>1920.0000000000018</v>
      </c>
      <c r="AF19" s="37"/>
      <c r="AG19" s="1">
        <f>AF4*(AF19-AF18)</f>
        <v>0</v>
      </c>
      <c r="AH19" s="153">
        <f t="shared" si="0"/>
        <v>19824.000000000022</v>
      </c>
      <c r="AI19" s="147">
        <f t="shared" si="1"/>
        <v>6480.000000000049</v>
      </c>
      <c r="AJ19" s="139">
        <f t="shared" si="2"/>
        <v>20856.20713360897</v>
      </c>
      <c r="AM19" s="26"/>
      <c r="AN19" s="26"/>
      <c r="AO19" s="26"/>
      <c r="AP19" s="26"/>
      <c r="AQ19" s="26"/>
      <c r="AR19" s="26"/>
      <c r="AS19" s="26"/>
      <c r="AT19" s="24"/>
    </row>
    <row r="20" spans="1:46" ht="15" customHeight="1" thickBot="1">
      <c r="A20" s="1">
        <v>11</v>
      </c>
      <c r="B20" s="37">
        <v>199.94</v>
      </c>
      <c r="C20" s="1">
        <f>H4*(B20-B19)</f>
        <v>5376.000000000022</v>
      </c>
      <c r="D20" s="37"/>
      <c r="E20" s="1">
        <f>J3*(D20-D19)</f>
        <v>0</v>
      </c>
      <c r="F20" s="37">
        <v>22.21</v>
      </c>
      <c r="G20" s="1">
        <f>H4*(F20-F19)</f>
        <v>1440.0000000000205</v>
      </c>
      <c r="H20" s="37"/>
      <c r="I20" s="1">
        <f>N3*(H20-H19)</f>
        <v>0</v>
      </c>
      <c r="J20" s="37">
        <v>72.26</v>
      </c>
      <c r="K20" s="1">
        <f>P4*(J20-J19)</f>
        <v>4224.000000000115</v>
      </c>
      <c r="L20" s="37"/>
      <c r="M20" s="1">
        <f>P4*(L20-L19)</f>
        <v>0</v>
      </c>
      <c r="N20" s="37">
        <v>6.2</v>
      </c>
      <c r="O20" s="1">
        <f>P4*(N20-N19)</f>
        <v>1056.0000000000032</v>
      </c>
      <c r="P20" s="37"/>
      <c r="Q20" s="1">
        <f>P4*(P20-P19)</f>
        <v>0</v>
      </c>
      <c r="R20" s="37">
        <v>25.19</v>
      </c>
      <c r="S20" s="1">
        <f>X4*(R20-R19)</f>
        <v>4464.000000000007</v>
      </c>
      <c r="T20" s="37"/>
      <c r="U20" s="1">
        <f>X4*(T20-T19)</f>
        <v>0</v>
      </c>
      <c r="V20" s="37">
        <v>89.7</v>
      </c>
      <c r="W20" s="1">
        <f>X4*(V20-V19)</f>
        <v>2159.9999999999795</v>
      </c>
      <c r="X20" s="37"/>
      <c r="Y20" s="1">
        <f>X4*(X20-X19)</f>
        <v>0</v>
      </c>
      <c r="Z20" s="37">
        <v>24.6</v>
      </c>
      <c r="AA20" s="1">
        <f>AF4*(Z20-Z19)</f>
        <v>5760.000000000014</v>
      </c>
      <c r="AB20" s="37"/>
      <c r="AC20" s="1">
        <f>AF4*(AB20-AB19)</f>
        <v>0</v>
      </c>
      <c r="AD20" s="37">
        <v>1.8</v>
      </c>
      <c r="AE20" s="1">
        <f>AF4*(AD20-AD19)</f>
        <v>1919.9999999999995</v>
      </c>
      <c r="AF20" s="37"/>
      <c r="AG20" s="1">
        <f>AF4*(AF20-AF19)</f>
        <v>0</v>
      </c>
      <c r="AH20" s="153">
        <f t="shared" si="0"/>
        <v>19824.000000000156</v>
      </c>
      <c r="AI20" s="147">
        <f t="shared" si="1"/>
        <v>6576.000000000004</v>
      </c>
      <c r="AJ20" s="139">
        <f t="shared" si="2"/>
        <v>20886.23355227089</v>
      </c>
      <c r="AM20" s="24"/>
      <c r="AN20" s="24"/>
      <c r="AO20" s="24"/>
      <c r="AP20" s="24"/>
      <c r="AQ20" s="24"/>
      <c r="AR20" s="24"/>
      <c r="AS20" s="24"/>
      <c r="AT20" s="24"/>
    </row>
    <row r="21" spans="1:46" ht="15" customHeight="1" thickBot="1">
      <c r="A21" s="1">
        <v>12</v>
      </c>
      <c r="B21" s="37">
        <v>200.5</v>
      </c>
      <c r="C21" s="1">
        <f>H4*(B21-B20)</f>
        <v>5376.000000000022</v>
      </c>
      <c r="D21" s="37"/>
      <c r="E21" s="1">
        <f>J3*(D21-D20)</f>
        <v>0</v>
      </c>
      <c r="F21" s="37">
        <v>22.35</v>
      </c>
      <c r="G21" s="1">
        <f>H4*(F21-F20)</f>
        <v>1344.0000000000055</v>
      </c>
      <c r="H21" s="37"/>
      <c r="I21" s="1">
        <f>N3*(H21-H20)</f>
        <v>0</v>
      </c>
      <c r="J21" s="37">
        <v>72.7</v>
      </c>
      <c r="K21" s="1">
        <f>P4*(J21-J20)</f>
        <v>4223.999999999978</v>
      </c>
      <c r="L21" s="37"/>
      <c r="M21" s="1">
        <f>P4*(L21-L20)</f>
        <v>0</v>
      </c>
      <c r="N21" s="37">
        <v>6.28</v>
      </c>
      <c r="O21" s="1">
        <f>P4*(N21-N20)</f>
        <v>768.0000000000007</v>
      </c>
      <c r="P21" s="37"/>
      <c r="Q21" s="1">
        <f>P4*(P21-P20)</f>
        <v>0</v>
      </c>
      <c r="R21" s="37">
        <v>25.74</v>
      </c>
      <c r="S21" s="1">
        <f>X4*(R21-R20)</f>
        <v>3959.9999999999795</v>
      </c>
      <c r="T21" s="37"/>
      <c r="U21" s="1">
        <f>X4*(T21-T20)</f>
        <v>0</v>
      </c>
      <c r="V21" s="37">
        <v>89.9</v>
      </c>
      <c r="W21" s="1">
        <f>X4*(V21-V20)</f>
        <v>1440.0000000000205</v>
      </c>
      <c r="X21" s="37"/>
      <c r="Y21" s="1">
        <f>X4*(X21-X20)</f>
        <v>0</v>
      </c>
      <c r="Z21" s="37">
        <v>25.2</v>
      </c>
      <c r="AA21" s="1">
        <f>AF4*(Z21-Z20)</f>
        <v>5759.99999999998</v>
      </c>
      <c r="AB21" s="37"/>
      <c r="AC21" s="1">
        <f>AF4*(AB21-AB20)</f>
        <v>0</v>
      </c>
      <c r="AD21" s="37">
        <v>1.97</v>
      </c>
      <c r="AE21" s="1">
        <f>AF4*(AD21-AD20)</f>
        <v>1631.9999999999993</v>
      </c>
      <c r="AF21" s="37"/>
      <c r="AG21" s="1">
        <f>AF4*(AF21-AF20)</f>
        <v>0</v>
      </c>
      <c r="AH21" s="153">
        <f t="shared" si="0"/>
        <v>19319.99999999996</v>
      </c>
      <c r="AI21" s="147">
        <f t="shared" si="1"/>
        <v>5184.000000000026</v>
      </c>
      <c r="AJ21" s="139">
        <f t="shared" si="2"/>
        <v>20003.406109960342</v>
      </c>
      <c r="AM21" s="24"/>
      <c r="AN21" s="24"/>
      <c r="AO21" s="24"/>
      <c r="AP21" s="24"/>
      <c r="AQ21" s="24"/>
      <c r="AR21" s="24"/>
      <c r="AS21" s="24"/>
      <c r="AT21" s="24"/>
    </row>
    <row r="22" spans="1:46" ht="15" customHeight="1" thickBot="1">
      <c r="A22" s="1">
        <v>13</v>
      </c>
      <c r="B22" s="37">
        <v>201.07</v>
      </c>
      <c r="C22" s="1">
        <f>H4*(B22-B21)</f>
        <v>5471.9999999999345</v>
      </c>
      <c r="D22" s="37"/>
      <c r="E22" s="1">
        <f>J3*(D22-D21)</f>
        <v>0</v>
      </c>
      <c r="F22" s="37">
        <v>22.49</v>
      </c>
      <c r="G22" s="1">
        <f>H4*(F22-F21)</f>
        <v>1343.9999999999714</v>
      </c>
      <c r="H22" s="37"/>
      <c r="I22" s="1">
        <f>N3*(H22-H21)</f>
        <v>0</v>
      </c>
      <c r="J22" s="37">
        <v>73.15</v>
      </c>
      <c r="K22" s="1">
        <f>P4*(J22-J21)</f>
        <v>4320.000000000027</v>
      </c>
      <c r="L22" s="37"/>
      <c r="M22" s="1">
        <f>P4*(L22-L21)</f>
        <v>0</v>
      </c>
      <c r="N22" s="37">
        <v>6.39</v>
      </c>
      <c r="O22" s="1">
        <f>P4*(N22-N21)</f>
        <v>1055.9999999999945</v>
      </c>
      <c r="P22" s="37"/>
      <c r="Q22" s="1">
        <f>P4*(P22-P21)</f>
        <v>0</v>
      </c>
      <c r="R22" s="37">
        <v>26.18</v>
      </c>
      <c r="S22" s="1">
        <f>X4*(R22-R21)</f>
        <v>3168.000000000009</v>
      </c>
      <c r="T22" s="37"/>
      <c r="U22" s="1">
        <f>X4*(T22-T21)</f>
        <v>0</v>
      </c>
      <c r="V22" s="37">
        <v>90.1</v>
      </c>
      <c r="W22" s="1">
        <f>X4*(V22-V21)</f>
        <v>1439.9999999999181</v>
      </c>
      <c r="X22" s="37"/>
      <c r="Y22" s="1">
        <f>X4*(X22-X21)</f>
        <v>0</v>
      </c>
      <c r="Z22" s="37">
        <v>25.8</v>
      </c>
      <c r="AA22" s="1">
        <f>AF4*(Z22-Z21)</f>
        <v>5760.000000000014</v>
      </c>
      <c r="AB22" s="37"/>
      <c r="AC22" s="1">
        <f>AF4*(AB22-AB21)</f>
        <v>0</v>
      </c>
      <c r="AD22" s="37">
        <v>2.1</v>
      </c>
      <c r="AE22" s="1">
        <f>AF4*(AD22-AD21)</f>
        <v>1248.0000000000011</v>
      </c>
      <c r="AF22" s="37"/>
      <c r="AG22" s="1">
        <f>AF4*(AF22-AF21)</f>
        <v>0</v>
      </c>
      <c r="AH22" s="153">
        <f t="shared" si="0"/>
        <v>18719.999999999985</v>
      </c>
      <c r="AI22" s="147">
        <f t="shared" si="1"/>
        <v>5087.999999999885</v>
      </c>
      <c r="AJ22" s="139">
        <f t="shared" si="2"/>
        <v>19399.127403056</v>
      </c>
      <c r="AM22" s="24"/>
      <c r="AN22" s="24"/>
      <c r="AO22" s="24"/>
      <c r="AP22" s="24"/>
      <c r="AQ22" s="24"/>
      <c r="AR22" s="24"/>
      <c r="AS22" s="24"/>
      <c r="AT22" s="24"/>
    </row>
    <row r="23" spans="1:46" ht="15" customHeight="1" thickBot="1">
      <c r="A23" s="1">
        <v>14</v>
      </c>
      <c r="B23" s="37">
        <v>201.65</v>
      </c>
      <c r="C23" s="1">
        <f>H4*(B23-B22)</f>
        <v>5568.00000000012</v>
      </c>
      <c r="D23" s="37"/>
      <c r="E23" s="1">
        <f>J3*(D23-D22)</f>
        <v>0</v>
      </c>
      <c r="F23" s="37">
        <v>22.63</v>
      </c>
      <c r="G23" s="1">
        <f>H4*(F23-F22)</f>
        <v>1344.0000000000055</v>
      </c>
      <c r="H23" s="37"/>
      <c r="I23" s="1">
        <f>N3*(H23-H22)</f>
        <v>0</v>
      </c>
      <c r="J23" s="37">
        <v>73.59</v>
      </c>
      <c r="K23" s="1">
        <f>P4*(J23-J22)</f>
        <v>4223.999999999978</v>
      </c>
      <c r="L23" s="37"/>
      <c r="M23" s="1">
        <f>P4*(L23-L22)</f>
        <v>0</v>
      </c>
      <c r="N23" s="37">
        <v>6.47</v>
      </c>
      <c r="O23" s="1">
        <f>P4*(N23-N22)</f>
        <v>768.0000000000007</v>
      </c>
      <c r="P23" s="37"/>
      <c r="Q23" s="1">
        <f>P4*(P23-P22)</f>
        <v>0</v>
      </c>
      <c r="R23" s="37">
        <v>26.57</v>
      </c>
      <c r="S23" s="1">
        <f>X4*(R23-R22)</f>
        <v>2808.000000000004</v>
      </c>
      <c r="T23" s="37"/>
      <c r="U23" s="1">
        <f>X4*(T23-T22)</f>
        <v>0</v>
      </c>
      <c r="V23" s="37">
        <v>90.3</v>
      </c>
      <c r="W23" s="1">
        <f>X4*(V23-V22)</f>
        <v>1440.0000000000205</v>
      </c>
      <c r="X23" s="37"/>
      <c r="Y23" s="1">
        <f>X4*(X23-X22)</f>
        <v>0</v>
      </c>
      <c r="Z23" s="37">
        <v>26.4</v>
      </c>
      <c r="AA23" s="1">
        <f>AF4*(Z23-Z22)</f>
        <v>5759.99999999998</v>
      </c>
      <c r="AB23" s="37"/>
      <c r="AC23" s="1">
        <f>AF4*(AB23-AB22)</f>
        <v>0</v>
      </c>
      <c r="AD23" s="37">
        <v>2.3</v>
      </c>
      <c r="AE23" s="1">
        <f>AF4*(AD23-AD22)</f>
        <v>1919.9999999999975</v>
      </c>
      <c r="AF23" s="37"/>
      <c r="AG23" s="1">
        <f>AF4*(AF23-AF22)</f>
        <v>0</v>
      </c>
      <c r="AH23" s="153">
        <f t="shared" si="0"/>
        <v>18360.00000000008</v>
      </c>
      <c r="AI23" s="147">
        <f t="shared" si="1"/>
        <v>5472.000000000025</v>
      </c>
      <c r="AJ23" s="139">
        <f t="shared" si="2"/>
        <v>19158.08925754349</v>
      </c>
      <c r="AM23" s="24"/>
      <c r="AN23" s="24"/>
      <c r="AO23" s="24"/>
      <c r="AP23" s="24"/>
      <c r="AQ23" s="24"/>
      <c r="AR23" s="24"/>
      <c r="AS23" s="24"/>
      <c r="AT23" s="24"/>
    </row>
    <row r="24" spans="1:46" ht="15" customHeight="1" thickBot="1">
      <c r="A24" s="1">
        <v>15</v>
      </c>
      <c r="B24" s="37">
        <v>202.22</v>
      </c>
      <c r="C24" s="1">
        <f>H4*(B24-B23)</f>
        <v>5471.9999999999345</v>
      </c>
      <c r="D24" s="37"/>
      <c r="E24" s="1">
        <f>J3*(D24-D23)</f>
        <v>0</v>
      </c>
      <c r="F24" s="37">
        <v>22.76</v>
      </c>
      <c r="G24" s="1">
        <f>H4*(F24-F23)</f>
        <v>1248.0000000000246</v>
      </c>
      <c r="H24" s="37"/>
      <c r="I24" s="1">
        <f>N3*(H24-H23)</f>
        <v>0</v>
      </c>
      <c r="J24" s="37">
        <v>74.03</v>
      </c>
      <c r="K24" s="1">
        <f>P4*(J24-J23)</f>
        <v>4223.999999999978</v>
      </c>
      <c r="L24" s="37"/>
      <c r="M24" s="1">
        <f>P4*(L24-L23)</f>
        <v>0</v>
      </c>
      <c r="N24" s="37">
        <v>6.53</v>
      </c>
      <c r="O24" s="1">
        <f>P4*(N24-N23)</f>
        <v>576.0000000000048</v>
      </c>
      <c r="P24" s="37"/>
      <c r="Q24" s="1">
        <f>P4*(P24-P23)</f>
        <v>0</v>
      </c>
      <c r="R24" s="37">
        <v>26.95</v>
      </c>
      <c r="S24" s="1">
        <f>X4*(R24-R23)</f>
        <v>2735.9999999999927</v>
      </c>
      <c r="T24" s="37"/>
      <c r="U24" s="1">
        <f>X4*(T24-T23)</f>
        <v>0</v>
      </c>
      <c r="V24" s="37">
        <v>90.4</v>
      </c>
      <c r="W24" s="1">
        <f>X4*(V24-V23)</f>
        <v>720.0000000000614</v>
      </c>
      <c r="X24" s="37"/>
      <c r="Y24" s="1">
        <f>X4*(X24-X23)</f>
        <v>0</v>
      </c>
      <c r="Z24" s="37">
        <v>27</v>
      </c>
      <c r="AA24" s="1">
        <f>AF4*(Z24-Z23)</f>
        <v>5760.000000000014</v>
      </c>
      <c r="AB24" s="37"/>
      <c r="AC24" s="1">
        <f>AF4*(AB24-AB23)</f>
        <v>0</v>
      </c>
      <c r="AD24" s="37">
        <v>2.5</v>
      </c>
      <c r="AE24" s="1">
        <f>AF4*(AD24-AD23)</f>
        <v>1920.0000000000018</v>
      </c>
      <c r="AF24" s="37"/>
      <c r="AG24" s="1">
        <f>AF4*(AF24-AF23)</f>
        <v>0</v>
      </c>
      <c r="AH24" s="153">
        <f t="shared" si="0"/>
        <v>18191.99999999992</v>
      </c>
      <c r="AI24" s="147">
        <f t="shared" si="1"/>
        <v>4464.000000000093</v>
      </c>
      <c r="AJ24" s="139">
        <f t="shared" si="2"/>
        <v>18731.688658527237</v>
      </c>
      <c r="AM24" s="24"/>
      <c r="AN24" s="24"/>
      <c r="AO24" s="24"/>
      <c r="AP24" s="24"/>
      <c r="AQ24" s="24"/>
      <c r="AR24" s="24"/>
      <c r="AS24" s="24"/>
      <c r="AT24" s="24"/>
    </row>
    <row r="25" spans="1:46" ht="15" customHeight="1" thickBot="1">
      <c r="A25" s="1">
        <v>16</v>
      </c>
      <c r="B25" s="37">
        <v>202.8</v>
      </c>
      <c r="C25" s="1">
        <f>H4*(B25-B24)</f>
        <v>5568.00000000012</v>
      </c>
      <c r="D25" s="37"/>
      <c r="E25" s="1">
        <f>J3*(D25-D24)</f>
        <v>0</v>
      </c>
      <c r="F25" s="37">
        <v>22.9</v>
      </c>
      <c r="G25" s="1">
        <f>H4*(F25-F24)</f>
        <v>1343.9999999999714</v>
      </c>
      <c r="H25" s="37"/>
      <c r="I25" s="1">
        <f>N3*(H25-H24)</f>
        <v>0</v>
      </c>
      <c r="J25" s="37">
        <v>74.46</v>
      </c>
      <c r="K25" s="1">
        <f>P4*(J25-J24)</f>
        <v>4127.999999999929</v>
      </c>
      <c r="L25" s="37"/>
      <c r="M25" s="1">
        <f>P4*(L25-L24)</f>
        <v>0</v>
      </c>
      <c r="N25" s="37">
        <v>6.59</v>
      </c>
      <c r="O25" s="1">
        <f>P4*(N25-N24)</f>
        <v>575.9999999999962</v>
      </c>
      <c r="P25" s="37"/>
      <c r="Q25" s="1">
        <f>P4*(P25-P24)</f>
        <v>0</v>
      </c>
      <c r="R25" s="37">
        <v>27.34</v>
      </c>
      <c r="S25" s="1">
        <f>X4*(R25-R24)</f>
        <v>2808.000000000004</v>
      </c>
      <c r="T25" s="37"/>
      <c r="U25" s="1">
        <f>X4*(T25-T24)</f>
        <v>0</v>
      </c>
      <c r="V25" s="37">
        <v>90.5</v>
      </c>
      <c r="W25" s="1">
        <f>X4*(V25-V24)</f>
        <v>719.9999999999591</v>
      </c>
      <c r="X25" s="37"/>
      <c r="Y25" s="1">
        <f>X4*(X25-X24)</f>
        <v>0</v>
      </c>
      <c r="Z25" s="37">
        <v>27.6</v>
      </c>
      <c r="AA25" s="1">
        <f>AF4*(Z25-Z24)</f>
        <v>5760.000000000014</v>
      </c>
      <c r="AB25" s="37"/>
      <c r="AC25" s="1">
        <f>AF4*(AB25-AB24)</f>
        <v>0</v>
      </c>
      <c r="AD25" s="37">
        <v>2.6</v>
      </c>
      <c r="AE25" s="1">
        <f>AF4*(AD25-AD24)</f>
        <v>960.0000000000009</v>
      </c>
      <c r="AF25" s="37"/>
      <c r="AG25" s="1">
        <f>AF4*(AF25-AF24)</f>
        <v>0</v>
      </c>
      <c r="AH25" s="153">
        <f t="shared" si="0"/>
        <v>18264.000000000065</v>
      </c>
      <c r="AI25" s="147">
        <f t="shared" si="1"/>
        <v>3599.9999999999277</v>
      </c>
      <c r="AJ25" s="139">
        <f t="shared" si="2"/>
        <v>18615.41554733608</v>
      </c>
      <c r="AM25" s="24"/>
      <c r="AN25" s="24"/>
      <c r="AO25" s="24"/>
      <c r="AP25" s="24"/>
      <c r="AQ25" s="24"/>
      <c r="AR25" s="24"/>
      <c r="AS25" s="24"/>
      <c r="AT25" s="24"/>
    </row>
    <row r="26" spans="1:46" ht="15" customHeight="1" thickBot="1">
      <c r="A26" s="1">
        <v>17</v>
      </c>
      <c r="B26" s="37">
        <v>203.38</v>
      </c>
      <c r="C26" s="1">
        <f>H4*(B26-B25)</f>
        <v>5567.999999999847</v>
      </c>
      <c r="D26" s="37"/>
      <c r="E26" s="1">
        <f>J3*(D26-D25)</f>
        <v>0</v>
      </c>
      <c r="F26" s="37">
        <v>23.04</v>
      </c>
      <c r="G26" s="1">
        <f>H4*(F26-F25)</f>
        <v>1344.0000000000055</v>
      </c>
      <c r="H26" s="37"/>
      <c r="I26" s="1">
        <f>N3*(H26-H25)</f>
        <v>0</v>
      </c>
      <c r="J26" s="37">
        <v>74.9</v>
      </c>
      <c r="K26" s="1">
        <f>P4*(J26-J25)</f>
        <v>4224.000000000115</v>
      </c>
      <c r="L26" s="37"/>
      <c r="M26" s="1">
        <f>P4*(L26-L25)</f>
        <v>0</v>
      </c>
      <c r="N26" s="37">
        <v>6.66</v>
      </c>
      <c r="O26" s="1">
        <f>P4*(N26-N25)</f>
        <v>672.0000000000027</v>
      </c>
      <c r="P26" s="37"/>
      <c r="Q26" s="1">
        <f>P4*(P26-P25)</f>
        <v>0</v>
      </c>
      <c r="R26" s="37">
        <v>27.74</v>
      </c>
      <c r="S26" s="1">
        <f>X4*(R26-R25)</f>
        <v>2879.99999999999</v>
      </c>
      <c r="T26" s="37"/>
      <c r="U26" s="1">
        <f>X4*(T26-T25)</f>
        <v>0</v>
      </c>
      <c r="V26" s="37">
        <v>90.7</v>
      </c>
      <c r="W26" s="1">
        <f>X4*(V26-V25)</f>
        <v>1440.0000000000205</v>
      </c>
      <c r="X26" s="37"/>
      <c r="Y26" s="1">
        <f>X4*(X26-X25)</f>
        <v>0</v>
      </c>
      <c r="Z26" s="37">
        <v>28.2</v>
      </c>
      <c r="AA26" s="1">
        <f>AF4*(Z26-Z25)</f>
        <v>5759.99999999998</v>
      </c>
      <c r="AB26" s="37"/>
      <c r="AC26" s="1">
        <f>AF4*(AB26-AB25)</f>
        <v>0</v>
      </c>
      <c r="AD26" s="37">
        <v>2.8</v>
      </c>
      <c r="AE26" s="1">
        <f>AF4*(AD26-AD25)</f>
        <v>1919.9999999999975</v>
      </c>
      <c r="AF26" s="37"/>
      <c r="AG26" s="1">
        <f>AF4*(AF26-AF25)</f>
        <v>0</v>
      </c>
      <c r="AH26" s="153">
        <f t="shared" si="0"/>
        <v>18431.999999999935</v>
      </c>
      <c r="AI26" s="147">
        <f t="shared" si="1"/>
        <v>5376.000000000026</v>
      </c>
      <c r="AJ26" s="139">
        <f t="shared" si="2"/>
        <v>19199.999999999945</v>
      </c>
      <c r="AM26" s="24"/>
      <c r="AN26" s="24"/>
      <c r="AO26" s="24"/>
      <c r="AP26" s="24"/>
      <c r="AQ26" s="24"/>
      <c r="AR26" s="24"/>
      <c r="AS26" s="24"/>
      <c r="AT26" s="24"/>
    </row>
    <row r="27" spans="1:46" ht="15" customHeight="1" thickBot="1">
      <c r="A27" s="1">
        <v>18</v>
      </c>
      <c r="B27" s="37">
        <v>203.96</v>
      </c>
      <c r="C27" s="1">
        <f>H4*(B27-B26)</f>
        <v>5568.00000000012</v>
      </c>
      <c r="D27" s="37"/>
      <c r="E27" s="1">
        <f>J3*(D27-D26)</f>
        <v>0</v>
      </c>
      <c r="F27" s="37">
        <v>23.18</v>
      </c>
      <c r="G27" s="1">
        <f>H4*(F27-F26)</f>
        <v>1344.0000000000055</v>
      </c>
      <c r="H27" s="37"/>
      <c r="I27" s="1">
        <f>N3*(H27-H26)</f>
        <v>0</v>
      </c>
      <c r="J27" s="37">
        <v>75.34</v>
      </c>
      <c r="K27" s="1">
        <f>P4*(J27-J26)</f>
        <v>4223.999999999978</v>
      </c>
      <c r="L27" s="37"/>
      <c r="M27" s="1">
        <f>P4*(L27-L26)</f>
        <v>0</v>
      </c>
      <c r="N27" s="37">
        <v>6.75</v>
      </c>
      <c r="O27" s="1">
        <f>P4*(N27-N26)</f>
        <v>863.9999999999986</v>
      </c>
      <c r="P27" s="37"/>
      <c r="Q27" s="1">
        <f>P4*(P27-P26)</f>
        <v>0</v>
      </c>
      <c r="R27" s="37">
        <v>28.13</v>
      </c>
      <c r="S27" s="1">
        <f>X4*(R27-R26)</f>
        <v>2808.000000000004</v>
      </c>
      <c r="T27" s="37"/>
      <c r="U27" s="1">
        <f>X4*(T27-T26)</f>
        <v>0</v>
      </c>
      <c r="V27" s="37">
        <v>90.9</v>
      </c>
      <c r="W27" s="1">
        <f>X4*(V27-V26)</f>
        <v>1440.0000000000205</v>
      </c>
      <c r="X27" s="37"/>
      <c r="Y27" s="1">
        <f>X4*(X27-X26)</f>
        <v>0</v>
      </c>
      <c r="Z27" s="37">
        <v>28.8</v>
      </c>
      <c r="AA27" s="1">
        <f>AF4*(Z27-Z26)</f>
        <v>5760.000000000014</v>
      </c>
      <c r="AB27" s="37"/>
      <c r="AC27" s="1">
        <f>AF4*(AB27-AB26)</f>
        <v>0</v>
      </c>
      <c r="AD27" s="37">
        <v>2.97</v>
      </c>
      <c r="AE27" s="1">
        <f>AF4*(AD27-AD26)</f>
        <v>1632.0000000000036</v>
      </c>
      <c r="AF27" s="37"/>
      <c r="AG27" s="1">
        <f>AF4*(AF27-AF26)</f>
        <v>0</v>
      </c>
      <c r="AH27" s="153">
        <f t="shared" si="0"/>
        <v>18360.000000000116</v>
      </c>
      <c r="AI27" s="147">
        <f t="shared" si="1"/>
        <v>5280.000000000028</v>
      </c>
      <c r="AJ27" s="139">
        <f t="shared" si="2"/>
        <v>19104.135677910283</v>
      </c>
      <c r="AM27" s="26"/>
      <c r="AN27" s="26"/>
      <c r="AO27" s="26"/>
      <c r="AP27" s="26"/>
      <c r="AQ27" s="26"/>
      <c r="AR27" s="26"/>
      <c r="AS27" s="26"/>
      <c r="AT27" s="24"/>
    </row>
    <row r="28" spans="1:46" ht="15" customHeight="1" thickBot="1">
      <c r="A28" s="1">
        <v>19</v>
      </c>
      <c r="B28" s="37">
        <v>204.55</v>
      </c>
      <c r="C28" s="1">
        <f>H4*(B28-B27)</f>
        <v>5664.000000000033</v>
      </c>
      <c r="D28" s="37"/>
      <c r="E28" s="1">
        <f>J3*(D28-D27)</f>
        <v>0</v>
      </c>
      <c r="F28" s="37">
        <v>23.32</v>
      </c>
      <c r="G28" s="1">
        <f>H4*(F28-F27)</f>
        <v>1344.0000000000055</v>
      </c>
      <c r="H28" s="37"/>
      <c r="I28" s="1">
        <f>N3*(H28-H27)</f>
        <v>0</v>
      </c>
      <c r="J28" s="37">
        <v>75.79</v>
      </c>
      <c r="K28" s="1">
        <f>P4*(J28-J27)</f>
        <v>4320.000000000027</v>
      </c>
      <c r="L28" s="37"/>
      <c r="M28" s="1">
        <f>P4*(L28-L27)</f>
        <v>0</v>
      </c>
      <c r="N28" s="37">
        <v>6.8</v>
      </c>
      <c r="O28" s="1">
        <f>P4*(N28-N27)</f>
        <v>479.9999999999983</v>
      </c>
      <c r="P28" s="37"/>
      <c r="Q28" s="1">
        <f>P4*(P28-P27)</f>
        <v>0</v>
      </c>
      <c r="R28" s="37">
        <v>28.52</v>
      </c>
      <c r="S28" s="1">
        <f>X4*(R28-R27)</f>
        <v>2808.000000000004</v>
      </c>
      <c r="T28" s="37"/>
      <c r="U28" s="1">
        <f>X4*(T28-T27)</f>
        <v>0</v>
      </c>
      <c r="V28" s="37">
        <v>91.04</v>
      </c>
      <c r="W28" s="1">
        <f>X4*(V28-V27)</f>
        <v>1008.0000000000041</v>
      </c>
      <c r="X28" s="37"/>
      <c r="Y28" s="1">
        <f>X4*(X28-X27)</f>
        <v>0</v>
      </c>
      <c r="Z28" s="37">
        <v>29.4</v>
      </c>
      <c r="AA28" s="1">
        <f>AF4*(Z28-Z27)</f>
        <v>5759.99999999998</v>
      </c>
      <c r="AB28" s="37"/>
      <c r="AC28" s="1">
        <f>AF4*(AB28-AB27)</f>
        <v>0</v>
      </c>
      <c r="AD28" s="37">
        <v>3.1</v>
      </c>
      <c r="AE28" s="1">
        <f>AF4*(AD28-AD27)</f>
        <v>1247.999999999999</v>
      </c>
      <c r="AF28" s="37"/>
      <c r="AG28" s="1">
        <f>AF4*(AF28-AF27)</f>
        <v>0</v>
      </c>
      <c r="AH28" s="153">
        <f t="shared" si="0"/>
        <v>18552.000000000044</v>
      </c>
      <c r="AI28" s="147">
        <f t="shared" si="1"/>
        <v>4080.000000000007</v>
      </c>
      <c r="AJ28" s="139">
        <f t="shared" si="2"/>
        <v>18995.34427168936</v>
      </c>
      <c r="AM28" s="26"/>
      <c r="AN28" s="26"/>
      <c r="AO28" s="26"/>
      <c r="AP28" s="26"/>
      <c r="AQ28" s="26"/>
      <c r="AR28" s="26"/>
      <c r="AS28" s="26"/>
      <c r="AT28" s="24"/>
    </row>
    <row r="29" spans="1:46" ht="15" customHeight="1" thickBot="1">
      <c r="A29" s="1">
        <v>20</v>
      </c>
      <c r="B29" s="37">
        <v>205.13</v>
      </c>
      <c r="C29" s="1">
        <f>H4*(B29-B28)</f>
        <v>5567.999999999847</v>
      </c>
      <c r="D29" s="37"/>
      <c r="E29" s="1">
        <f>J3*(D29-D28)</f>
        <v>0</v>
      </c>
      <c r="F29" s="37">
        <v>23.45</v>
      </c>
      <c r="G29" s="1">
        <f>H4*(F29-F28)</f>
        <v>1247.9999999999905</v>
      </c>
      <c r="H29" s="37"/>
      <c r="I29" s="1">
        <f>N3*(H29-H28)</f>
        <v>0</v>
      </c>
      <c r="J29" s="37">
        <v>76.22</v>
      </c>
      <c r="K29" s="1">
        <f>P4*(J29-J28)</f>
        <v>4127.999999999929</v>
      </c>
      <c r="L29" s="37"/>
      <c r="M29" s="1">
        <f>P4*(L29-L28)</f>
        <v>0</v>
      </c>
      <c r="N29" s="37">
        <v>6.9</v>
      </c>
      <c r="O29" s="1">
        <f>P4*(N29-N28)</f>
        <v>960.0000000000051</v>
      </c>
      <c r="P29" s="37"/>
      <c r="Q29" s="1">
        <f>P4*(P29-P28)</f>
        <v>0</v>
      </c>
      <c r="R29" s="37">
        <v>28.91</v>
      </c>
      <c r="S29" s="1">
        <f>X4*(R29-R28)</f>
        <v>2808.000000000004</v>
      </c>
      <c r="T29" s="37"/>
      <c r="U29" s="1">
        <f>X4*(T29-T28)</f>
        <v>0</v>
      </c>
      <c r="V29" s="37">
        <v>91.2</v>
      </c>
      <c r="W29" s="1">
        <f>X4*(V29-V28)</f>
        <v>1151.9999999999754</v>
      </c>
      <c r="X29" s="37"/>
      <c r="Y29" s="1">
        <f>X4*(X29-X28)</f>
        <v>0</v>
      </c>
      <c r="Z29" s="37">
        <v>29.95</v>
      </c>
      <c r="AA29" s="1">
        <f>AF4*(Z29-Z28)</f>
        <v>5280.000000000007</v>
      </c>
      <c r="AB29" s="37"/>
      <c r="AC29" s="1">
        <f>AF4*(AB29-AB28)</f>
        <v>0</v>
      </c>
      <c r="AD29" s="37">
        <v>3.3</v>
      </c>
      <c r="AE29" s="1">
        <f>AF4*(AD29-AD28)</f>
        <v>1919.9999999999975</v>
      </c>
      <c r="AF29" s="37"/>
      <c r="AG29" s="1">
        <f>AF4*(AF29-AF28)</f>
        <v>0</v>
      </c>
      <c r="AH29" s="153">
        <f t="shared" si="0"/>
        <v>17783.99999999979</v>
      </c>
      <c r="AI29" s="147">
        <f t="shared" si="1"/>
        <v>5279.999999999968</v>
      </c>
      <c r="AJ29" s="139">
        <f t="shared" si="2"/>
        <v>18551.25483626356</v>
      </c>
      <c r="AM29" s="26"/>
      <c r="AN29" s="26"/>
      <c r="AO29" s="26"/>
      <c r="AP29" s="26"/>
      <c r="AQ29" s="26"/>
      <c r="AR29" s="26"/>
      <c r="AS29" s="26"/>
      <c r="AT29" s="24"/>
    </row>
    <row r="30" spans="1:46" ht="15" customHeight="1" thickBot="1">
      <c r="A30" s="1">
        <v>21</v>
      </c>
      <c r="B30" s="37">
        <v>205.7</v>
      </c>
      <c r="C30" s="1">
        <f>H4*(B30-B29)</f>
        <v>5471.9999999999345</v>
      </c>
      <c r="D30" s="37"/>
      <c r="E30" s="1">
        <f>J3*(D30-D29)</f>
        <v>0</v>
      </c>
      <c r="F30" s="37">
        <v>23.59</v>
      </c>
      <c r="G30" s="1">
        <f>H4*(F30-F29)</f>
        <v>1344.0000000000055</v>
      </c>
      <c r="H30" s="37"/>
      <c r="I30" s="1">
        <f>N3*(H30-H29)</f>
        <v>0</v>
      </c>
      <c r="J30" s="37">
        <v>77.12</v>
      </c>
      <c r="K30" s="1">
        <f>P4*(J30-J29)</f>
        <v>8640.000000000055</v>
      </c>
      <c r="L30" s="37"/>
      <c r="M30" s="1">
        <f>P4*(L30-L29)</f>
        <v>0</v>
      </c>
      <c r="N30" s="37">
        <v>6.98</v>
      </c>
      <c r="O30" s="1">
        <f>P4*(N30-N29)</f>
        <v>768.0000000000007</v>
      </c>
      <c r="P30" s="37"/>
      <c r="Q30" s="1">
        <f>P4*(P30-P29)</f>
        <v>0</v>
      </c>
      <c r="R30" s="37">
        <v>29.3</v>
      </c>
      <c r="S30" s="1">
        <f>X4*(R30-R29)</f>
        <v>2808.000000000004</v>
      </c>
      <c r="T30" s="37"/>
      <c r="U30" s="1">
        <f>X4*(T30-T29)</f>
        <v>0</v>
      </c>
      <c r="V30" s="37">
        <v>91.4</v>
      </c>
      <c r="W30" s="1">
        <f>X4*(V30-V29)</f>
        <v>1440.0000000000205</v>
      </c>
      <c r="X30" s="37"/>
      <c r="Y30" s="1">
        <f>X4*(X30-X29)</f>
        <v>0</v>
      </c>
      <c r="Z30" s="37">
        <v>30.6</v>
      </c>
      <c r="AA30" s="1">
        <f>AF4*(Z30-Z29)</f>
        <v>6240.00000000002</v>
      </c>
      <c r="AB30" s="37"/>
      <c r="AC30" s="1">
        <f>AF4*(AB30-AB29)</f>
        <v>0</v>
      </c>
      <c r="AD30" s="37">
        <v>3.5</v>
      </c>
      <c r="AE30" s="1">
        <f>AF4*(AD30-AD29)</f>
        <v>1920.0000000000018</v>
      </c>
      <c r="AF30" s="37"/>
      <c r="AG30" s="1">
        <f>AF4*(AF30-AF29)</f>
        <v>0</v>
      </c>
      <c r="AH30" s="153">
        <f t="shared" si="0"/>
        <v>23160.000000000015</v>
      </c>
      <c r="AI30" s="147">
        <f t="shared" si="1"/>
        <v>5472.000000000029</v>
      </c>
      <c r="AJ30" s="139">
        <f t="shared" si="2"/>
        <v>23797.65501052574</v>
      </c>
      <c r="AM30" s="26"/>
      <c r="AN30" s="26"/>
      <c r="AO30" s="26"/>
      <c r="AP30" s="26"/>
      <c r="AQ30" s="26"/>
      <c r="AR30" s="26"/>
      <c r="AS30" s="26"/>
      <c r="AT30" s="24"/>
    </row>
    <row r="31" spans="1:46" ht="15" customHeight="1" thickBot="1">
      <c r="A31" s="1">
        <v>22</v>
      </c>
      <c r="B31" s="37">
        <v>206.28</v>
      </c>
      <c r="C31" s="1">
        <f>H4*(B31-B30)</f>
        <v>5568.00000000012</v>
      </c>
      <c r="D31" s="37"/>
      <c r="E31" s="1">
        <f>J3*(D31-D30)</f>
        <v>0</v>
      </c>
      <c r="F31" s="37">
        <v>23.73</v>
      </c>
      <c r="G31" s="1">
        <f>H4*(F31-F30)</f>
        <v>1344.0000000000055</v>
      </c>
      <c r="H31" s="37"/>
      <c r="I31" s="1">
        <f>N3*(H31-H30)</f>
        <v>0</v>
      </c>
      <c r="J31" s="37">
        <v>77.57</v>
      </c>
      <c r="K31" s="1">
        <f>P4*(J31-J30)</f>
        <v>4319.999999999891</v>
      </c>
      <c r="L31" s="37"/>
      <c r="M31" s="1">
        <f>P4*(L31-L30)</f>
        <v>0</v>
      </c>
      <c r="N31" s="37">
        <v>7.04</v>
      </c>
      <c r="O31" s="1">
        <f>P4*(N31-N30)</f>
        <v>575.9999999999962</v>
      </c>
      <c r="P31" s="37"/>
      <c r="Q31" s="1">
        <f>P4*(P31-P30)</f>
        <v>0</v>
      </c>
      <c r="R31" s="37">
        <v>29.8</v>
      </c>
      <c r="S31" s="1">
        <f>X4*(R31-R30)</f>
        <v>3600</v>
      </c>
      <c r="T31" s="37"/>
      <c r="U31" s="1">
        <f>X4*(T31-T30)</f>
        <v>0</v>
      </c>
      <c r="V31" s="37">
        <v>91.6</v>
      </c>
      <c r="W31" s="1">
        <f>X4*(V31-V30)</f>
        <v>1439.9999999999181</v>
      </c>
      <c r="X31" s="37"/>
      <c r="Y31" s="1">
        <f>X4*(X31-X30)</f>
        <v>0</v>
      </c>
      <c r="Z31" s="37">
        <v>31.2</v>
      </c>
      <c r="AA31" s="1">
        <f>AF4*(Z31-Z30)</f>
        <v>5759.99999999998</v>
      </c>
      <c r="AB31" s="37"/>
      <c r="AC31" s="1">
        <f>AF4*(AB31-AB30)</f>
        <v>0</v>
      </c>
      <c r="AD31" s="37">
        <v>3.6</v>
      </c>
      <c r="AE31" s="1">
        <f>AF4*(AD31-AD30)</f>
        <v>960.0000000000009</v>
      </c>
      <c r="AF31" s="37"/>
      <c r="AG31" s="1">
        <f>AF4*(AF31-AF30)</f>
        <v>0</v>
      </c>
      <c r="AH31" s="153">
        <f t="shared" si="0"/>
        <v>19247.999999999993</v>
      </c>
      <c r="AI31" s="147">
        <f t="shared" si="1"/>
        <v>4319.999999999921</v>
      </c>
      <c r="AJ31" s="139">
        <f t="shared" si="2"/>
        <v>19726.832082217334</v>
      </c>
      <c r="AM31" s="26"/>
      <c r="AN31" s="26"/>
      <c r="AO31" s="26"/>
      <c r="AP31" s="26"/>
      <c r="AQ31" s="26"/>
      <c r="AR31" s="26"/>
      <c r="AS31" s="26"/>
      <c r="AT31" s="24"/>
    </row>
    <row r="32" spans="1:46" ht="15" customHeight="1" thickBot="1">
      <c r="A32" s="1">
        <v>23</v>
      </c>
      <c r="B32" s="37">
        <v>206.85</v>
      </c>
      <c r="C32" s="1">
        <f>H4*(B32-B31)</f>
        <v>5471.9999999999345</v>
      </c>
      <c r="D32" s="37"/>
      <c r="E32" s="1">
        <f>J3*(D32-D31)</f>
        <v>0</v>
      </c>
      <c r="F32" s="37">
        <v>23.88</v>
      </c>
      <c r="G32" s="1">
        <f>H4*(F32-F31)</f>
        <v>1439.9999999999864</v>
      </c>
      <c r="H32" s="37"/>
      <c r="I32" s="1">
        <f>N3*(H32-H31)</f>
        <v>0</v>
      </c>
      <c r="J32" s="37">
        <v>78.02</v>
      </c>
      <c r="K32" s="1">
        <f>P4*(J32-J31)</f>
        <v>4320.000000000027</v>
      </c>
      <c r="L32" s="37"/>
      <c r="M32" s="1">
        <f>P4*(L32-L31)</f>
        <v>0</v>
      </c>
      <c r="N32" s="37">
        <v>7.08</v>
      </c>
      <c r="O32" s="1">
        <f>P4*(N32-N31)</f>
        <v>384.00000000000034</v>
      </c>
      <c r="P32" s="37"/>
      <c r="Q32" s="1">
        <f>P4*(P32-P31)</f>
        <v>0</v>
      </c>
      <c r="R32" s="37">
        <v>30.44</v>
      </c>
      <c r="S32" s="1">
        <f>X4*(R32-R31)</f>
        <v>4608.000000000004</v>
      </c>
      <c r="T32" s="37"/>
      <c r="U32" s="1">
        <f>X4*(T32-T31)</f>
        <v>0</v>
      </c>
      <c r="V32" s="37">
        <v>91.9</v>
      </c>
      <c r="W32" s="1">
        <f>X4*(V32-V31)</f>
        <v>2160.000000000082</v>
      </c>
      <c r="X32" s="37"/>
      <c r="Y32" s="1">
        <f>X4*(X32-X31)</f>
        <v>0</v>
      </c>
      <c r="Z32" s="37">
        <v>31.7</v>
      </c>
      <c r="AA32" s="1">
        <f>AF4*(Z32-Z31)</f>
        <v>4800</v>
      </c>
      <c r="AB32" s="37"/>
      <c r="AC32" s="1">
        <f>AF4*(AB32-AB31)</f>
        <v>0</v>
      </c>
      <c r="AD32" s="37">
        <v>3.8</v>
      </c>
      <c r="AE32" s="1">
        <f>AF4*(AD32-AD31)</f>
        <v>1919.9999999999975</v>
      </c>
      <c r="AF32" s="37"/>
      <c r="AG32" s="1">
        <f>AF4*(AF32-AF31)</f>
        <v>0</v>
      </c>
      <c r="AH32" s="153">
        <f t="shared" si="0"/>
        <v>19199.999999999964</v>
      </c>
      <c r="AI32" s="147">
        <f t="shared" si="1"/>
        <v>5904.000000000066</v>
      </c>
      <c r="AJ32" s="139">
        <f t="shared" si="2"/>
        <v>20087.2401289973</v>
      </c>
      <c r="AM32" s="24"/>
      <c r="AN32" s="24"/>
      <c r="AO32" s="24"/>
      <c r="AP32" s="24"/>
      <c r="AQ32" s="24"/>
      <c r="AR32" s="24"/>
      <c r="AS32" s="24"/>
      <c r="AT32" s="24"/>
    </row>
    <row r="33" spans="1:46" ht="15" customHeight="1" thickBot="1">
      <c r="A33" s="1">
        <v>24</v>
      </c>
      <c r="B33" s="37">
        <v>207.41</v>
      </c>
      <c r="C33" s="1">
        <f>H4*(B33-B32)</f>
        <v>5376.000000000022</v>
      </c>
      <c r="D33" s="37"/>
      <c r="E33" s="1">
        <f>J3*(D33-D32)</f>
        <v>0</v>
      </c>
      <c r="F33" s="37">
        <v>24.03</v>
      </c>
      <c r="G33" s="1">
        <f>H4*(F33-F32)</f>
        <v>1440.0000000000205</v>
      </c>
      <c r="H33" s="37"/>
      <c r="I33" s="1">
        <f>N3*(H33-H32)</f>
        <v>0</v>
      </c>
      <c r="J33" s="37">
        <v>78.47</v>
      </c>
      <c r="K33" s="1">
        <f>P4*(J33-J32)</f>
        <v>4320.000000000027</v>
      </c>
      <c r="L33" s="37"/>
      <c r="M33" s="1">
        <f>P4*(L33-L32)</f>
        <v>0</v>
      </c>
      <c r="N33" s="37">
        <v>7.1</v>
      </c>
      <c r="O33" s="1">
        <f>P4*(N33-N32)</f>
        <v>191.9999999999959</v>
      </c>
      <c r="P33" s="37"/>
      <c r="Q33" s="1">
        <f>P4*(P33-P32)</f>
        <v>0</v>
      </c>
      <c r="R33" s="37">
        <v>31.07</v>
      </c>
      <c r="S33" s="1">
        <f>X4*(R33-R32)</f>
        <v>4535.999999999993</v>
      </c>
      <c r="T33" s="37"/>
      <c r="U33" s="1">
        <f>X4*(T33-T32)</f>
        <v>0</v>
      </c>
      <c r="V33" s="37">
        <v>92.14</v>
      </c>
      <c r="W33" s="1">
        <f>X4*(V33-V32)</f>
        <v>1727.9999999999632</v>
      </c>
      <c r="X33" s="37"/>
      <c r="Y33" s="1">
        <f>X4*(X33-X32)</f>
        <v>0</v>
      </c>
      <c r="Z33" s="37">
        <v>32.3</v>
      </c>
      <c r="AA33" s="1">
        <f>AF4*(Z33-Z32)</f>
        <v>5759.99999999998</v>
      </c>
      <c r="AB33" s="37"/>
      <c r="AC33" s="1">
        <f>AF4*(AB33-AB32)</f>
        <v>0</v>
      </c>
      <c r="AD33" s="37">
        <v>3.98</v>
      </c>
      <c r="AE33" s="1">
        <f>AF4*(AD33-AD32)</f>
        <v>1728.0000000000016</v>
      </c>
      <c r="AF33" s="37"/>
      <c r="AG33" s="1">
        <f>AF4*(AF33-AF32)</f>
        <v>0</v>
      </c>
      <c r="AH33" s="153">
        <f t="shared" si="0"/>
        <v>19992.000000000022</v>
      </c>
      <c r="AI33" s="147">
        <f t="shared" si="1"/>
        <v>5087.999999999981</v>
      </c>
      <c r="AJ33" s="139">
        <f t="shared" si="2"/>
        <v>20629.29489827514</v>
      </c>
      <c r="AM33" s="24"/>
      <c r="AN33" s="24"/>
      <c r="AO33" s="24"/>
      <c r="AP33" s="24"/>
      <c r="AQ33" s="24"/>
      <c r="AR33" s="24"/>
      <c r="AS33" s="24"/>
      <c r="AT33" s="24"/>
    </row>
    <row r="34" spans="1:46" ht="15" customHeight="1" thickBot="1">
      <c r="A34" s="1">
        <v>1</v>
      </c>
      <c r="B34" s="37">
        <v>207.91</v>
      </c>
      <c r="C34" s="1">
        <f>H4*(B34-B33)</f>
        <v>4800</v>
      </c>
      <c r="D34" s="37"/>
      <c r="E34" s="1">
        <f>J3*(D34-D33)</f>
        <v>0</v>
      </c>
      <c r="F34" s="37">
        <v>24.2</v>
      </c>
      <c r="G34" s="1">
        <f>H4*(F34-F33)</f>
        <v>1631.9999999999823</v>
      </c>
      <c r="H34" s="37"/>
      <c r="I34" s="1">
        <f>N3*(H34-H33)</f>
        <v>0</v>
      </c>
      <c r="J34" s="37">
        <v>78.93</v>
      </c>
      <c r="K34" s="1">
        <f>P4*(J34-J33)</f>
        <v>4416.000000000076</v>
      </c>
      <c r="L34" s="37"/>
      <c r="M34" s="1">
        <f>P4*(L34-L33)</f>
        <v>0</v>
      </c>
      <c r="N34" s="37">
        <v>7.15</v>
      </c>
      <c r="O34" s="1">
        <f>P4*(N34-N33)</f>
        <v>480.0000000000068</v>
      </c>
      <c r="P34" s="37"/>
      <c r="Q34" s="1">
        <f>P4*(P34-P33)</f>
        <v>0</v>
      </c>
      <c r="R34" s="37">
        <v>31.6</v>
      </c>
      <c r="S34" s="1">
        <f>X4*(R34-R33)</f>
        <v>3816.000000000008</v>
      </c>
      <c r="T34" s="37"/>
      <c r="U34" s="1">
        <f>X4*(T34-T33)</f>
        <v>0</v>
      </c>
      <c r="V34" s="37">
        <v>92.5</v>
      </c>
      <c r="W34" s="1">
        <f>X4*(V34-V33)</f>
        <v>2591.999999999996</v>
      </c>
      <c r="X34" s="37"/>
      <c r="Y34" s="1">
        <f>X4*(X34-X33)</f>
        <v>0</v>
      </c>
      <c r="Z34" s="37">
        <v>32.9</v>
      </c>
      <c r="AA34" s="1">
        <f>AF4*(Z34-Z33)</f>
        <v>5760.000000000014</v>
      </c>
      <c r="AB34" s="37"/>
      <c r="AC34" s="1">
        <f>AF4*(AB34-AB33)</f>
        <v>0</v>
      </c>
      <c r="AD34" s="37">
        <v>4.15</v>
      </c>
      <c r="AE34" s="1">
        <f>AF4*(AD34-AD33)</f>
        <v>1632.0000000000036</v>
      </c>
      <c r="AF34" s="37"/>
      <c r="AG34" s="1">
        <f>AF4*(AF34-AF33)</f>
        <v>0</v>
      </c>
      <c r="AH34" s="153">
        <f t="shared" si="0"/>
        <v>18792.0000000001</v>
      </c>
      <c r="AI34" s="147">
        <f t="shared" si="1"/>
        <v>6335.999999999989</v>
      </c>
      <c r="AJ34" s="139">
        <f t="shared" si="2"/>
        <v>19831.39329447136</v>
      </c>
      <c r="AM34" s="24"/>
      <c r="AN34" s="24"/>
      <c r="AO34" s="24"/>
      <c r="AP34" s="24"/>
      <c r="AQ34" s="24"/>
      <c r="AR34" s="24"/>
      <c r="AS34" s="24"/>
      <c r="AT34" s="24"/>
    </row>
    <row r="35" spans="1:46" ht="15" customHeight="1" thickBot="1">
      <c r="A35" s="1">
        <v>2</v>
      </c>
      <c r="B35" s="37">
        <v>208.42</v>
      </c>
      <c r="C35" s="1">
        <f>H4*(B35-B34)</f>
        <v>4895.999999999913</v>
      </c>
      <c r="D35" s="37"/>
      <c r="E35" s="5">
        <f>SUM(E11:E34)</f>
        <v>0</v>
      </c>
      <c r="F35" s="37">
        <v>24.33</v>
      </c>
      <c r="G35" s="5">
        <f>H4*(F35-F34)</f>
        <v>1247.9999999999905</v>
      </c>
      <c r="H35" s="37"/>
      <c r="I35" s="5">
        <f>SUM(I11:I34)</f>
        <v>0</v>
      </c>
      <c r="J35" s="37">
        <v>79.4</v>
      </c>
      <c r="K35" s="1">
        <f>P4*(J35-J34)</f>
        <v>4511.999999999989</v>
      </c>
      <c r="L35" s="37"/>
      <c r="M35" s="1">
        <f>P4*(L35-L34)</f>
        <v>0</v>
      </c>
      <c r="N35" s="37">
        <v>7.2</v>
      </c>
      <c r="O35" s="1">
        <f>P4*(N35-N34)</f>
        <v>479.9999999999983</v>
      </c>
      <c r="P35" s="37"/>
      <c r="Q35" s="1">
        <f>P4*(P35-P34)</f>
        <v>0</v>
      </c>
      <c r="R35" s="37">
        <v>31.97</v>
      </c>
      <c r="S35" s="1">
        <f>X4*(R35-R34)</f>
        <v>2663.999999999982</v>
      </c>
      <c r="T35" s="37"/>
      <c r="U35" s="1">
        <f>X4*(T35-T34)</f>
        <v>0</v>
      </c>
      <c r="V35" s="37">
        <v>92.7</v>
      </c>
      <c r="W35" s="1">
        <f>X4*(V35-V34)</f>
        <v>1440.0000000000205</v>
      </c>
      <c r="X35" s="37"/>
      <c r="Y35" s="1">
        <f>X4*(X35-X34)</f>
        <v>0</v>
      </c>
      <c r="Z35" s="37">
        <v>33.5</v>
      </c>
      <c r="AA35" s="1">
        <f>AF4*(Z35-Z34)</f>
        <v>5760.000000000014</v>
      </c>
      <c r="AB35" s="37"/>
      <c r="AC35" s="1">
        <f>AF4*(AB35-AB34)</f>
        <v>0</v>
      </c>
      <c r="AD35" s="37">
        <v>4.32</v>
      </c>
      <c r="AE35" s="1">
        <f>AF4*(AD35-AD34)</f>
        <v>1631.9999999999993</v>
      </c>
      <c r="AF35" s="37"/>
      <c r="AG35" s="1">
        <f>AF4*(AF35-AF34)</f>
        <v>0</v>
      </c>
      <c r="AH35" s="153">
        <f t="shared" si="0"/>
        <v>17831.999999999898</v>
      </c>
      <c r="AI35" s="147">
        <f t="shared" si="1"/>
        <v>4800.000000000008</v>
      </c>
      <c r="AJ35" s="139">
        <f t="shared" si="2"/>
        <v>18466.73290000146</v>
      </c>
      <c r="AM35" s="24"/>
      <c r="AN35" s="24"/>
      <c r="AO35" s="24"/>
      <c r="AP35" s="24"/>
      <c r="AQ35" s="24"/>
      <c r="AR35" s="24"/>
      <c r="AS35" s="24"/>
      <c r="AT35" s="24"/>
    </row>
    <row r="36" spans="1:46" ht="15" customHeight="1">
      <c r="A36" s="5" t="s">
        <v>29</v>
      </c>
      <c r="B36" s="5"/>
      <c r="C36" s="5">
        <f>SUM(C12:C35)</f>
        <v>129983.99999999994</v>
      </c>
      <c r="D36" s="5"/>
      <c r="E36" s="5">
        <v>0</v>
      </c>
      <c r="F36" s="5"/>
      <c r="G36" s="5">
        <f>SUM(G12:G35)</f>
        <v>33695.99999999998</v>
      </c>
      <c r="H36" s="5"/>
      <c r="I36" s="5">
        <v>0</v>
      </c>
      <c r="J36" s="5"/>
      <c r="K36" s="5">
        <f>SUM(K12:K35)</f>
        <v>107136.00000000012</v>
      </c>
      <c r="L36" s="5"/>
      <c r="M36" s="5">
        <f>SUM(M12:M35)</f>
        <v>0</v>
      </c>
      <c r="N36" s="9"/>
      <c r="O36" s="5">
        <f>SUM(O12:O35)</f>
        <v>16704</v>
      </c>
      <c r="P36" s="15"/>
      <c r="Q36" s="5">
        <f>SUM(Q12:Q35)</f>
        <v>0</v>
      </c>
      <c r="R36" s="5"/>
      <c r="S36" s="5">
        <f>SUM(S12:S35)</f>
        <v>89280</v>
      </c>
      <c r="T36" s="5"/>
      <c r="U36" s="5">
        <f>SUM(U12:U35)</f>
        <v>0</v>
      </c>
      <c r="V36" s="5"/>
      <c r="W36" s="5">
        <f>SUM(W12:W35)</f>
        <v>41759.999999999985</v>
      </c>
      <c r="X36" s="5"/>
      <c r="Y36" s="5">
        <f>SUM(Y12:Y35)</f>
        <v>0</v>
      </c>
      <c r="Z36" s="5"/>
      <c r="AA36" s="5">
        <f>SUM(AA12:AA35)</f>
        <v>136320</v>
      </c>
      <c r="AB36" s="9"/>
      <c r="AC36" s="5">
        <f>SUM(AC12:AC35)</f>
        <v>0</v>
      </c>
      <c r="AD36" s="15"/>
      <c r="AE36" s="5">
        <f>SUM(AE12:AE35)</f>
        <v>38592</v>
      </c>
      <c r="AF36" s="5"/>
      <c r="AG36" s="5">
        <f>SUM(AG12:AG35)</f>
        <v>0</v>
      </c>
      <c r="AH36" s="153">
        <f>(C36-E36+K36-M36+S36-U36+AA36-AC36)</f>
        <v>462720.00000000006</v>
      </c>
      <c r="AI36" s="147">
        <f>(G36-I36+O36-Q36+W36-Y36+AE36-AG36)</f>
        <v>130751.99999999997</v>
      </c>
      <c r="AJ36" s="139">
        <f t="shared" si="2"/>
        <v>480838.7296214814</v>
      </c>
      <c r="AL36" s="45"/>
      <c r="AM36" s="24"/>
      <c r="AN36" s="24"/>
      <c r="AO36" s="24"/>
      <c r="AP36" s="24"/>
      <c r="AQ36" s="24"/>
      <c r="AR36" s="24"/>
      <c r="AS36" s="24"/>
      <c r="AT36" s="24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31"/>
      <c r="AI37" s="45"/>
      <c r="AJ37" s="2"/>
      <c r="AM37" s="24"/>
      <c r="AN37" s="24"/>
      <c r="AO37" s="24"/>
      <c r="AP37" s="24"/>
      <c r="AQ37" s="24"/>
      <c r="AR37" s="24"/>
      <c r="AS37" s="24"/>
      <c r="AT37" s="24"/>
    </row>
    <row r="38" spans="36:46" ht="12.75">
      <c r="AJ38" s="2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36:46" ht="12.75">
      <c r="AJ39" s="2"/>
      <c r="AL39" s="24"/>
      <c r="AM39" s="24"/>
      <c r="AN39" s="27"/>
      <c r="AO39" s="26"/>
      <c r="AP39" s="24"/>
      <c r="AQ39" s="27"/>
      <c r="AR39" s="26"/>
      <c r="AS39" s="26"/>
      <c r="AT39" s="24"/>
    </row>
    <row r="40" spans="38:46" ht="12.75">
      <c r="AL40" s="24"/>
      <c r="AM40" s="24"/>
      <c r="AN40" s="28"/>
      <c r="AO40" s="24"/>
      <c r="AP40" s="24"/>
      <c r="AQ40" s="28"/>
      <c r="AR40" s="24"/>
      <c r="AS40" s="24"/>
      <c r="AT40" s="24"/>
    </row>
    <row r="41" spans="38:46" ht="12.75">
      <c r="AL41" s="24"/>
      <c r="AM41" s="24"/>
      <c r="AN41" s="27"/>
      <c r="AO41" s="26"/>
      <c r="AP41" s="24"/>
      <c r="AQ41" s="27"/>
      <c r="AR41" s="26"/>
      <c r="AS41" s="26"/>
      <c r="AT41" s="24"/>
    </row>
    <row r="42" spans="38:46" ht="12.75">
      <c r="AL42" s="24"/>
      <c r="AM42" s="24"/>
      <c r="AN42" s="24"/>
      <c r="AO42" s="24"/>
      <c r="AP42" s="24"/>
      <c r="AQ42" s="24"/>
      <c r="AR42" s="24"/>
      <c r="AS42" s="24"/>
      <c r="AT42" s="24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1" manualBreakCount="1"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N1">
      <selection activeCell="J38" sqref="J38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37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9" t="s">
        <v>95</v>
      </c>
    </row>
    <row r="3" spans="2:3" ht="13.5" thickBot="1">
      <c r="B3" s="19" t="s">
        <v>74</v>
      </c>
      <c r="C3" s="35">
        <f>'Сч-ТЭЦ'!C2</f>
        <v>43089</v>
      </c>
    </row>
    <row r="4" spans="1:34" ht="13.5" thickBot="1">
      <c r="A4" s="2"/>
      <c r="B4" s="42"/>
      <c r="C4" s="43"/>
      <c r="D4" s="43"/>
      <c r="E4" s="43"/>
      <c r="F4" s="43"/>
      <c r="G4" s="43" t="s">
        <v>96</v>
      </c>
      <c r="H4" s="43"/>
      <c r="I4" s="43"/>
      <c r="J4" s="43"/>
      <c r="K4" s="43"/>
      <c r="L4" s="43"/>
      <c r="M4" s="43"/>
      <c r="N4" s="43"/>
      <c r="O4" s="43"/>
      <c r="P4" s="43"/>
      <c r="Q4" s="44"/>
      <c r="R4" s="8" t="s">
        <v>41</v>
      </c>
      <c r="S4" s="8"/>
      <c r="T4" s="8"/>
      <c r="U4" s="3"/>
      <c r="V4" s="42"/>
      <c r="W4" s="43"/>
      <c r="X4" s="43"/>
      <c r="Y4" s="43" t="s">
        <v>44</v>
      </c>
      <c r="Z4" s="43"/>
      <c r="AA4" s="43"/>
      <c r="AB4" s="43"/>
      <c r="AC4" s="44"/>
      <c r="AD4" s="4" t="s">
        <v>133</v>
      </c>
      <c r="AE4" s="3"/>
      <c r="AF4" s="42" t="s">
        <v>47</v>
      </c>
      <c r="AG4" s="44"/>
      <c r="AH4" s="41" t="s">
        <v>39</v>
      </c>
    </row>
    <row r="5" spans="1:34" ht="13.5" thickBot="1">
      <c r="A5" s="16" t="s">
        <v>40</v>
      </c>
      <c r="B5" s="4" t="s">
        <v>132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70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131</v>
      </c>
      <c r="AA5" s="12">
        <v>1800</v>
      </c>
      <c r="AB5" s="10" t="s">
        <v>46</v>
      </c>
      <c r="AC5" s="12">
        <v>2400</v>
      </c>
      <c r="AD5" s="4" t="s">
        <v>48</v>
      </c>
      <c r="AE5" s="3">
        <v>2500</v>
      </c>
      <c r="AF5" s="4" t="s">
        <v>49</v>
      </c>
      <c r="AG5" s="3">
        <v>3600</v>
      </c>
      <c r="AH5" s="6"/>
    </row>
    <row r="6" spans="1:34" ht="13.5" thickBot="1">
      <c r="A6" s="6"/>
      <c r="B6" s="1" t="s">
        <v>59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6" t="s">
        <v>30</v>
      </c>
      <c r="Q6" s="17" t="s">
        <v>71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127">
        <v>64.7</v>
      </c>
      <c r="C7" s="1"/>
      <c r="D7" s="127"/>
      <c r="E7" s="1"/>
      <c r="F7" s="127">
        <v>11.6</v>
      </c>
      <c r="G7" s="1"/>
      <c r="H7" s="37">
        <v>85.8</v>
      </c>
      <c r="I7" s="1"/>
      <c r="J7" s="127">
        <v>0.7</v>
      </c>
      <c r="K7" s="1"/>
      <c r="L7" s="127">
        <v>86.3</v>
      </c>
      <c r="M7" s="1"/>
      <c r="N7" s="127">
        <v>87.1</v>
      </c>
      <c r="O7" s="1"/>
      <c r="P7" s="128">
        <v>98.6</v>
      </c>
      <c r="Q7" s="5"/>
      <c r="R7" s="37">
        <v>8.57</v>
      </c>
      <c r="S7" s="1"/>
      <c r="T7" s="37"/>
      <c r="U7" s="1"/>
      <c r="V7" s="37">
        <v>9.85</v>
      </c>
      <c r="W7" s="1"/>
      <c r="X7" s="37">
        <v>9.92</v>
      </c>
      <c r="Y7" s="1"/>
      <c r="Z7" s="37"/>
      <c r="AA7" s="1"/>
      <c r="AB7" s="37"/>
      <c r="AC7" s="1"/>
      <c r="AD7" s="37">
        <v>3.7</v>
      </c>
      <c r="AE7" s="1"/>
      <c r="AF7" s="37">
        <v>4.611</v>
      </c>
      <c r="AG7" s="1"/>
      <c r="AH7" s="1"/>
    </row>
    <row r="8" spans="1:34" ht="13.5" thickBot="1">
      <c r="A8" s="1">
        <v>1</v>
      </c>
      <c r="B8" s="127">
        <v>65.1</v>
      </c>
      <c r="C8" s="1">
        <f>C5*(B8-B7)</f>
        <v>959.9999999999795</v>
      </c>
      <c r="D8" s="127"/>
      <c r="E8" s="1">
        <f>E5*(D8-D7)</f>
        <v>0</v>
      </c>
      <c r="F8" s="127">
        <v>11.9</v>
      </c>
      <c r="G8" s="1">
        <f>G5*(F8-F7)</f>
        <v>720.0000000000017</v>
      </c>
      <c r="H8" s="37">
        <v>86</v>
      </c>
      <c r="I8" s="1">
        <f>I5*(H8-H7)</f>
        <v>720.0000000000102</v>
      </c>
      <c r="J8" s="127">
        <v>0.8</v>
      </c>
      <c r="K8" s="1">
        <f>K5*(J8-J7)</f>
        <v>240.00000000000023</v>
      </c>
      <c r="L8" s="127">
        <v>86.7</v>
      </c>
      <c r="M8" s="1">
        <f>M5*(L8-L7)</f>
        <v>1440.0000000000205</v>
      </c>
      <c r="N8" s="127">
        <v>87.3</v>
      </c>
      <c r="O8" s="1">
        <f>O5*(N8-N7)</f>
        <v>480.0000000000068</v>
      </c>
      <c r="P8" s="128">
        <v>98.7</v>
      </c>
      <c r="Q8" s="5">
        <f>Q5*(P8-P7)</f>
        <v>120.00000000001023</v>
      </c>
      <c r="R8" s="37">
        <v>8.582</v>
      </c>
      <c r="S8" s="1">
        <f>S5*(R8-R7)</f>
        <v>14.400000000000546</v>
      </c>
      <c r="T8" s="37"/>
      <c r="U8" s="1"/>
      <c r="V8" s="37">
        <v>9.99</v>
      </c>
      <c r="W8" s="1">
        <f>W5*(V8-V7)</f>
        <v>252.00000000000102</v>
      </c>
      <c r="X8" s="37">
        <v>9.94</v>
      </c>
      <c r="Y8" s="1">
        <f>Y5*(X8-X7)</f>
        <v>23.99999999999949</v>
      </c>
      <c r="Z8" s="37"/>
      <c r="AA8" s="1">
        <f>AA5*(Z8-Z7)</f>
        <v>0</v>
      </c>
      <c r="AB8" s="37"/>
      <c r="AC8" s="1">
        <f>AC5*(AB8-AB7)</f>
        <v>0</v>
      </c>
      <c r="AD8" s="37">
        <v>3.8</v>
      </c>
      <c r="AE8" s="1">
        <f>AE5*(AD8-AD7)</f>
        <v>249.99999999999912</v>
      </c>
      <c r="AF8" s="37">
        <v>4.612</v>
      </c>
      <c r="AG8" s="1">
        <f>AG5*(AF8-AF7)</f>
        <v>3.6000000000012022</v>
      </c>
      <c r="AH8" s="1">
        <f aca="true" t="shared" si="0" ref="AH8:AH33">C8+E8+G8+I8+K8+M8+O8+Q8+S8+U8+W8+Y8+AA8+AC8+AE8+AG8</f>
        <v>5224.00000000003</v>
      </c>
    </row>
    <row r="9" spans="1:34" ht="13.5" thickBot="1">
      <c r="A9" s="1">
        <v>2</v>
      </c>
      <c r="B9" s="127">
        <v>65.5</v>
      </c>
      <c r="C9" s="1">
        <f>C5*(B9-B8)</f>
        <v>960.0000000000136</v>
      </c>
      <c r="D9" s="127"/>
      <c r="E9" s="1">
        <f>E5*(D9-D8)</f>
        <v>0</v>
      </c>
      <c r="F9" s="127">
        <v>12.2</v>
      </c>
      <c r="G9" s="1">
        <f>G5*(F9-F8)</f>
        <v>719.9999999999975</v>
      </c>
      <c r="H9" s="37">
        <v>86.2</v>
      </c>
      <c r="I9" s="1">
        <f>I5*(H9-H8)</f>
        <v>720.0000000000102</v>
      </c>
      <c r="J9" s="127">
        <v>0.9</v>
      </c>
      <c r="K9" s="1">
        <f>K5*(J9-J8)</f>
        <v>239.99999999999994</v>
      </c>
      <c r="L9" s="127">
        <v>87</v>
      </c>
      <c r="M9" s="1">
        <f>M5*(L9-L8)</f>
        <v>1079.9999999999898</v>
      </c>
      <c r="N9" s="127">
        <v>87.5</v>
      </c>
      <c r="O9" s="1">
        <f>O5*(N9-N8)</f>
        <v>480.0000000000068</v>
      </c>
      <c r="P9" s="128">
        <v>98.8</v>
      </c>
      <c r="Q9" s="5">
        <f>Q5*(P9-P8)</f>
        <v>119.99999999999318</v>
      </c>
      <c r="R9" s="37">
        <v>8.589</v>
      </c>
      <c r="S9" s="1">
        <f>S5*(R9-R8)</f>
        <v>8.399999999999608</v>
      </c>
      <c r="T9" s="37"/>
      <c r="U9" s="1"/>
      <c r="V9" s="37">
        <v>10.11</v>
      </c>
      <c r="W9" s="1">
        <f>W5*(V9-V8)</f>
        <v>215.99999999999858</v>
      </c>
      <c r="X9" s="37">
        <v>9.96</v>
      </c>
      <c r="Y9" s="1">
        <f>Y5*(X9-X8)</f>
        <v>24.00000000000162</v>
      </c>
      <c r="Z9" s="37"/>
      <c r="AA9" s="1">
        <f>AA5*(Z9-Z8)</f>
        <v>0</v>
      </c>
      <c r="AB9" s="37"/>
      <c r="AC9" s="1">
        <f>AC5*(AB9-AB8)</f>
        <v>0</v>
      </c>
      <c r="AD9" s="37">
        <v>3.85</v>
      </c>
      <c r="AE9" s="1">
        <f>AE5*(AD9-AD8)</f>
        <v>125.00000000000067</v>
      </c>
      <c r="AF9" s="37">
        <v>4.615</v>
      </c>
      <c r="AG9" s="1">
        <f>AG5*(AF9-AF8)</f>
        <v>10.80000000000041</v>
      </c>
      <c r="AH9" s="1">
        <f t="shared" si="0"/>
        <v>4704.200000000012</v>
      </c>
    </row>
    <row r="10" spans="1:34" ht="13.5" thickBot="1">
      <c r="A10" s="1">
        <v>3</v>
      </c>
      <c r="B10" s="127">
        <v>65.9</v>
      </c>
      <c r="C10" s="1">
        <f>C5*(B10-B9)</f>
        <v>960.0000000000136</v>
      </c>
      <c r="D10" s="127"/>
      <c r="E10" s="1">
        <f>E5*(D10-D9)</f>
        <v>0</v>
      </c>
      <c r="F10" s="127">
        <v>12.5</v>
      </c>
      <c r="G10" s="1">
        <f>G5*(F10-F9)</f>
        <v>720.0000000000017</v>
      </c>
      <c r="H10" s="37">
        <v>86.39</v>
      </c>
      <c r="I10" s="1">
        <f>I5*(H10-H9)</f>
        <v>683.9999999999918</v>
      </c>
      <c r="J10" s="127">
        <v>1</v>
      </c>
      <c r="K10" s="1">
        <f>K5*(J10-J9)</f>
        <v>239.99999999999994</v>
      </c>
      <c r="L10" s="127">
        <v>87.3</v>
      </c>
      <c r="M10" s="1">
        <f>M5*(L10-L9)</f>
        <v>1079.9999999999898</v>
      </c>
      <c r="N10" s="127">
        <v>87.7</v>
      </c>
      <c r="O10" s="1">
        <f>O5*(N10-N9)</f>
        <v>480.0000000000068</v>
      </c>
      <c r="P10" s="128">
        <v>98.9</v>
      </c>
      <c r="Q10" s="5">
        <f>Q5*(P10-P9)</f>
        <v>120.00000000001023</v>
      </c>
      <c r="R10" s="37">
        <v>8.597</v>
      </c>
      <c r="S10" s="1">
        <f>S5*(R10-R9)</f>
        <v>9.599999999998943</v>
      </c>
      <c r="T10" s="37"/>
      <c r="U10" s="1"/>
      <c r="V10" s="37">
        <v>10.23</v>
      </c>
      <c r="W10" s="1">
        <f>W5*(V10-V9)</f>
        <v>216.0000000000018</v>
      </c>
      <c r="X10" s="37">
        <v>9.97</v>
      </c>
      <c r="Y10" s="1">
        <f>Y5*(X10-X9)</f>
        <v>11.999999999999744</v>
      </c>
      <c r="Z10" s="37"/>
      <c r="AA10" s="1">
        <f>AA5*(Z10-Z9)</f>
        <v>0</v>
      </c>
      <c r="AB10" s="37"/>
      <c r="AC10" s="1">
        <f>AC5*(AB10-AB9)</f>
        <v>0</v>
      </c>
      <c r="AD10" s="37">
        <v>3.9</v>
      </c>
      <c r="AE10" s="1">
        <f>AE5*(AD10-AD9)</f>
        <v>124.99999999999956</v>
      </c>
      <c r="AF10" s="37">
        <v>4.619</v>
      </c>
      <c r="AG10" s="1">
        <f>AG5*(AF10-AF9)</f>
        <v>14.399999999998414</v>
      </c>
      <c r="AH10" s="1">
        <f t="shared" si="0"/>
        <v>4661.000000000013</v>
      </c>
    </row>
    <row r="11" spans="1:34" ht="13.5" thickBot="1">
      <c r="A11" s="1">
        <v>4</v>
      </c>
      <c r="B11" s="127">
        <v>66.3</v>
      </c>
      <c r="C11" s="1">
        <f>C5*(B11-B10)</f>
        <v>959.9999999999795</v>
      </c>
      <c r="D11" s="127"/>
      <c r="E11" s="1">
        <f>E5*(D11-D10)</f>
        <v>0</v>
      </c>
      <c r="F11" s="127">
        <v>12.8</v>
      </c>
      <c r="G11" s="1">
        <f>G5*(F11-F10)</f>
        <v>720.0000000000017</v>
      </c>
      <c r="H11" s="37">
        <v>86.55</v>
      </c>
      <c r="I11" s="1">
        <f>I5*(H11-H10)</f>
        <v>575.9999999999877</v>
      </c>
      <c r="J11" s="127">
        <v>1.2</v>
      </c>
      <c r="K11" s="1">
        <f>K5*(J11-J10)</f>
        <v>479.9999999999999</v>
      </c>
      <c r="L11" s="127">
        <v>87.5</v>
      </c>
      <c r="M11" s="1">
        <f>M5*(L11-L10)</f>
        <v>720.0000000000102</v>
      </c>
      <c r="N11" s="127">
        <v>87.9</v>
      </c>
      <c r="O11" s="1">
        <f>O5*(N11-N10)</f>
        <v>480.0000000000068</v>
      </c>
      <c r="P11" s="127">
        <v>99</v>
      </c>
      <c r="Q11" s="1">
        <f>Q5*(P11-P10)</f>
        <v>119.99999999999318</v>
      </c>
      <c r="R11" s="37">
        <v>8.6</v>
      </c>
      <c r="S11" s="1">
        <f>S5*(R11-R10)</f>
        <v>3.6000000000001364</v>
      </c>
      <c r="T11" s="37"/>
      <c r="U11" s="1"/>
      <c r="V11" s="37">
        <v>10.33</v>
      </c>
      <c r="W11" s="1">
        <f>W5*(V11-V10)</f>
        <v>179.99999999999937</v>
      </c>
      <c r="X11" s="37">
        <v>9.99</v>
      </c>
      <c r="Y11" s="1">
        <f>Y5*(X11-X10)</f>
        <v>23.99999999999949</v>
      </c>
      <c r="Z11" s="37"/>
      <c r="AA11" s="1">
        <f>AA5*(Z11-Z10)</f>
        <v>0</v>
      </c>
      <c r="AB11" s="37"/>
      <c r="AC11" s="1">
        <f>AC5*(AB11-AB10)</f>
        <v>0</v>
      </c>
      <c r="AD11" s="37">
        <v>4</v>
      </c>
      <c r="AE11" s="1">
        <f>AE5*(AD11-AD10)</f>
        <v>250.00000000000023</v>
      </c>
      <c r="AF11" s="37">
        <v>4.623</v>
      </c>
      <c r="AG11" s="1">
        <f>AG5*(AF11-AF10)</f>
        <v>14.400000000001612</v>
      </c>
      <c r="AH11" s="1">
        <f t="shared" si="0"/>
        <v>4527.999999999979</v>
      </c>
    </row>
    <row r="12" spans="1:34" ht="13.5" thickBot="1">
      <c r="A12" s="1">
        <v>5</v>
      </c>
      <c r="B12" s="127">
        <v>66.7</v>
      </c>
      <c r="C12" s="1">
        <f>C5*(B12-B11)</f>
        <v>960.0000000000136</v>
      </c>
      <c r="D12" s="127"/>
      <c r="E12" s="1">
        <f>E5*(D12-D11)</f>
        <v>0</v>
      </c>
      <c r="F12" s="127">
        <v>13.4</v>
      </c>
      <c r="G12" s="1">
        <f>G5*(F12-F11)</f>
        <v>1439.999999999999</v>
      </c>
      <c r="H12" s="37">
        <v>86.7</v>
      </c>
      <c r="I12" s="1">
        <f>I5*(H12-H11)</f>
        <v>540.0000000000205</v>
      </c>
      <c r="J12" s="127">
        <v>1.3</v>
      </c>
      <c r="K12" s="1">
        <f>K5*(J12-J11)</f>
        <v>240.00000000000023</v>
      </c>
      <c r="L12" s="127">
        <v>87.7</v>
      </c>
      <c r="M12" s="1">
        <f>M5*(L12-L11)</f>
        <v>720.0000000000102</v>
      </c>
      <c r="N12" s="127">
        <v>88</v>
      </c>
      <c r="O12" s="1">
        <f>O5*(N12-N11)</f>
        <v>239.99999999998636</v>
      </c>
      <c r="P12" s="131">
        <v>99.1</v>
      </c>
      <c r="Q12" s="7">
        <f>Q5*(P12-P11)</f>
        <v>119.99999999999318</v>
      </c>
      <c r="R12" s="37">
        <v>8.61</v>
      </c>
      <c r="S12" s="1">
        <f>S5*(R12-R11)</f>
        <v>11.999999999999744</v>
      </c>
      <c r="T12" s="37"/>
      <c r="U12" s="1"/>
      <c r="V12" s="37">
        <v>10.45</v>
      </c>
      <c r="W12" s="1">
        <f>W5*(V12-V11)</f>
        <v>215.99999999999858</v>
      </c>
      <c r="X12" s="37">
        <v>10</v>
      </c>
      <c r="Y12" s="1">
        <f>Y5*(X12-X11)</f>
        <v>11.999999999999744</v>
      </c>
      <c r="Z12" s="37"/>
      <c r="AA12" s="1">
        <f>AA5*(Z12-Z11)</f>
        <v>0</v>
      </c>
      <c r="AB12" s="37"/>
      <c r="AC12" s="1">
        <f>AC5*(AB12-AB11)</f>
        <v>0</v>
      </c>
      <c r="AD12" s="37">
        <v>4.05</v>
      </c>
      <c r="AE12" s="1">
        <f>AE5*(AD12-AD11)</f>
        <v>124.99999999999956</v>
      </c>
      <c r="AF12" s="37">
        <v>4.627</v>
      </c>
      <c r="AG12" s="1">
        <f>AG5*(AF12-AF11)</f>
        <v>14.399999999998414</v>
      </c>
      <c r="AH12" s="1">
        <f t="shared" si="0"/>
        <v>4639.400000000021</v>
      </c>
    </row>
    <row r="13" spans="1:34" ht="13.5" thickBot="1">
      <c r="A13" s="1">
        <v>6</v>
      </c>
      <c r="B13" s="127">
        <v>67.1</v>
      </c>
      <c r="C13" s="1">
        <f>C5*(B13-B12)</f>
        <v>959.9999999999795</v>
      </c>
      <c r="D13" s="127"/>
      <c r="E13" s="1">
        <f>E5*(D13-D12)</f>
        <v>0</v>
      </c>
      <c r="F13" s="127">
        <v>13.8</v>
      </c>
      <c r="G13" s="1">
        <f>G5*(F13-F12)</f>
        <v>960.0000000000009</v>
      </c>
      <c r="H13" s="37">
        <v>86.9</v>
      </c>
      <c r="I13" s="1">
        <f>I5*(H13-H12)</f>
        <v>720.0000000000102</v>
      </c>
      <c r="J13" s="127">
        <v>1.45</v>
      </c>
      <c r="K13" s="1">
        <f>K5*(J13-J12)</f>
        <v>359.9999999999998</v>
      </c>
      <c r="L13" s="127">
        <v>88</v>
      </c>
      <c r="M13" s="1">
        <f>M5*(L13-L12)</f>
        <v>1079.9999999999898</v>
      </c>
      <c r="N13" s="127">
        <v>88.3</v>
      </c>
      <c r="O13" s="1">
        <f>O5*(N13-N12)</f>
        <v>719.9999999999932</v>
      </c>
      <c r="P13" s="127">
        <v>99.2</v>
      </c>
      <c r="Q13" s="1">
        <f>Q5*(P13-P12)</f>
        <v>120.00000000001023</v>
      </c>
      <c r="R13" s="37">
        <v>8.62</v>
      </c>
      <c r="S13" s="1">
        <f>S5*(R13-R12)</f>
        <v>11.999999999999744</v>
      </c>
      <c r="T13" s="37"/>
      <c r="U13" s="1"/>
      <c r="V13" s="37">
        <v>10.56</v>
      </c>
      <c r="W13" s="1">
        <f>W5*(V13-V12)</f>
        <v>198.00000000000216</v>
      </c>
      <c r="X13" s="37">
        <v>10.01</v>
      </c>
      <c r="Y13" s="1">
        <f>Y5*(X13-X12)</f>
        <v>11.999999999999744</v>
      </c>
      <c r="Z13" s="37"/>
      <c r="AA13" s="1">
        <f>AA5*(Z13-Z12)</f>
        <v>0</v>
      </c>
      <c r="AB13" s="37"/>
      <c r="AC13" s="1">
        <f>AC5*(AB13-AB12)</f>
        <v>0</v>
      </c>
      <c r="AD13" s="37">
        <v>4.1</v>
      </c>
      <c r="AE13" s="1">
        <f>AE5*(AD13-AD12)</f>
        <v>124.99999999999956</v>
      </c>
      <c r="AF13" s="37">
        <v>4.63</v>
      </c>
      <c r="AG13" s="1">
        <f>AG5*(AF13-AF12)</f>
        <v>10.80000000000041</v>
      </c>
      <c r="AH13" s="1">
        <f t="shared" si="0"/>
        <v>5277.7999999999865</v>
      </c>
    </row>
    <row r="14" spans="1:34" ht="13.5" thickBot="1">
      <c r="A14" s="1">
        <v>7</v>
      </c>
      <c r="B14" s="127">
        <v>67.6</v>
      </c>
      <c r="C14" s="1">
        <f>C5*(B14-B13)</f>
        <v>1200</v>
      </c>
      <c r="D14" s="127"/>
      <c r="E14" s="1">
        <f>E5*(D14-D13)</f>
        <v>0</v>
      </c>
      <c r="F14" s="127">
        <v>14.2</v>
      </c>
      <c r="G14" s="1">
        <f>G5*(F14-F13)</f>
        <v>959.9999999999966</v>
      </c>
      <c r="H14" s="37">
        <v>87</v>
      </c>
      <c r="I14" s="1">
        <f>I5*(H14-H13)</f>
        <v>359.99999999997954</v>
      </c>
      <c r="J14" s="127">
        <v>1.6</v>
      </c>
      <c r="K14" s="1">
        <f>K5*(J14-J13)</f>
        <v>360.00000000000034</v>
      </c>
      <c r="L14" s="127">
        <v>88.3</v>
      </c>
      <c r="M14" s="1">
        <f>M5*(L14-L13)</f>
        <v>1079.9999999999898</v>
      </c>
      <c r="N14" s="127">
        <v>88.5</v>
      </c>
      <c r="O14" s="1">
        <f>O5*(N14-N13)</f>
        <v>480.0000000000068</v>
      </c>
      <c r="P14" s="129">
        <v>99.3</v>
      </c>
      <c r="Q14" s="6">
        <f>Q5*(P14-P13)</f>
        <v>119.99999999999318</v>
      </c>
      <c r="R14" s="37">
        <v>8.63</v>
      </c>
      <c r="S14" s="1">
        <f>S5*(R14-R13)</f>
        <v>12.000000000001876</v>
      </c>
      <c r="T14" s="37"/>
      <c r="U14" s="1"/>
      <c r="V14" s="37">
        <v>10.69</v>
      </c>
      <c r="W14" s="1">
        <f>W5*(V14-V13)</f>
        <v>233.9999999999982</v>
      </c>
      <c r="X14" s="37">
        <v>10.02</v>
      </c>
      <c r="Y14" s="1">
        <f>Y5*(X14-X13)</f>
        <v>11.999999999999744</v>
      </c>
      <c r="Z14" s="37"/>
      <c r="AA14" s="1">
        <f>AA5*(Z14-Z13)</f>
        <v>0</v>
      </c>
      <c r="AB14" s="37"/>
      <c r="AC14" s="1">
        <f>AC5*(AB14-AB13)</f>
        <v>0</v>
      </c>
      <c r="AD14" s="37">
        <v>4.25</v>
      </c>
      <c r="AE14" s="1">
        <f>AE5*(AD14-AD13)</f>
        <v>375.0000000000009</v>
      </c>
      <c r="AF14" s="37">
        <v>4.634</v>
      </c>
      <c r="AG14" s="1">
        <f>AG5*(AF14-AF13)</f>
        <v>14.400000000001612</v>
      </c>
      <c r="AH14" s="1">
        <f t="shared" si="0"/>
        <v>5207.399999999968</v>
      </c>
    </row>
    <row r="15" spans="1:34" ht="13.5" thickBot="1">
      <c r="A15" s="1">
        <v>8</v>
      </c>
      <c r="B15" s="127">
        <v>68.2</v>
      </c>
      <c r="C15" s="1">
        <f>C5*(B15-B14)</f>
        <v>1440.0000000000205</v>
      </c>
      <c r="D15" s="127"/>
      <c r="E15" s="1">
        <f>E5*(D15-D14)</f>
        <v>0</v>
      </c>
      <c r="F15" s="127">
        <v>14.8</v>
      </c>
      <c r="G15" s="1">
        <f>G5*(F15-F14)</f>
        <v>1440.0000000000034</v>
      </c>
      <c r="H15" s="37">
        <v>87.5</v>
      </c>
      <c r="I15" s="1">
        <f>I5*(H15-H14)</f>
        <v>1800</v>
      </c>
      <c r="J15" s="127">
        <v>1.8</v>
      </c>
      <c r="K15" s="1">
        <f>K5*(J15-J14)</f>
        <v>479.9999999999999</v>
      </c>
      <c r="L15" s="127">
        <v>88.7</v>
      </c>
      <c r="M15" s="1">
        <f>M5*(L15-L14)</f>
        <v>1440.0000000000205</v>
      </c>
      <c r="N15" s="127">
        <v>88.8</v>
      </c>
      <c r="O15" s="1">
        <f>O5*(N15-N14)</f>
        <v>719.9999999999932</v>
      </c>
      <c r="P15" s="131">
        <v>99.4</v>
      </c>
      <c r="Q15" s="7">
        <f>Q5*(P15-P14)</f>
        <v>120.00000000001023</v>
      </c>
      <c r="R15" s="37">
        <v>8.64</v>
      </c>
      <c r="S15" s="1">
        <f>S5*(R15-R14)</f>
        <v>11.999999999999744</v>
      </c>
      <c r="T15" s="37"/>
      <c r="U15" s="1"/>
      <c r="V15" s="37">
        <v>10.84</v>
      </c>
      <c r="W15" s="1">
        <f>W5*(V15-V14)</f>
        <v>270.0000000000006</v>
      </c>
      <c r="X15" s="37">
        <v>10.03</v>
      </c>
      <c r="Y15" s="1">
        <f>Y5*(X15-X14)</f>
        <v>11.999999999999744</v>
      </c>
      <c r="Z15" s="37"/>
      <c r="AA15" s="1">
        <f>AA5*(Z15-Z14)</f>
        <v>0</v>
      </c>
      <c r="AB15" s="37"/>
      <c r="AC15" s="1">
        <f>AC5*(AB15-AB14)</f>
        <v>0</v>
      </c>
      <c r="AD15" s="37">
        <v>4.3</v>
      </c>
      <c r="AE15" s="1">
        <f>AE5*(AD15-AD14)</f>
        <v>124.99999999999956</v>
      </c>
      <c r="AF15" s="37">
        <v>4.639</v>
      </c>
      <c r="AG15" s="1">
        <f>AG5*(AF15-AF14)</f>
        <v>17.999999999999616</v>
      </c>
      <c r="AH15" s="1">
        <f t="shared" si="0"/>
        <v>7877.000000000047</v>
      </c>
    </row>
    <row r="16" spans="1:34" ht="13.5" thickBot="1">
      <c r="A16" s="1">
        <v>9</v>
      </c>
      <c r="B16" s="127">
        <v>68.8</v>
      </c>
      <c r="C16" s="1">
        <f>C5*(B16-B15)</f>
        <v>1439.9999999999864</v>
      </c>
      <c r="D16" s="127"/>
      <c r="E16" s="1">
        <f>E5*(D16-D15)</f>
        <v>0</v>
      </c>
      <c r="F16" s="127">
        <v>15.3</v>
      </c>
      <c r="G16" s="1">
        <f>G5*(F16-F15)</f>
        <v>1200</v>
      </c>
      <c r="H16" s="37">
        <v>87.7</v>
      </c>
      <c r="I16" s="1">
        <f>I5*(H16-H15)</f>
        <v>720.0000000000102</v>
      </c>
      <c r="J16" s="127">
        <v>2.17</v>
      </c>
      <c r="K16" s="1">
        <f>K5*(J16-J15)</f>
        <v>887.9999999999998</v>
      </c>
      <c r="L16" s="127">
        <v>89</v>
      </c>
      <c r="M16" s="1">
        <f>M5*(L16-L15)</f>
        <v>1079.9999999999898</v>
      </c>
      <c r="N16" s="127">
        <v>89</v>
      </c>
      <c r="O16" s="1">
        <f>O5*(N16-N15)</f>
        <v>480.0000000000068</v>
      </c>
      <c r="P16" s="127">
        <v>99.5</v>
      </c>
      <c r="Q16" s="1">
        <f>Q5*(P16-P15)</f>
        <v>119.99999999999318</v>
      </c>
      <c r="R16" s="37">
        <v>8.65</v>
      </c>
      <c r="S16" s="1">
        <f>S5*(R16-R15)</f>
        <v>11.999999999999744</v>
      </c>
      <c r="T16" s="37"/>
      <c r="U16" s="1"/>
      <c r="V16" s="37">
        <v>10.99</v>
      </c>
      <c r="W16" s="1">
        <f>W5*(V16-V15)</f>
        <v>270.0000000000006</v>
      </c>
      <c r="X16" s="37">
        <v>10.04</v>
      </c>
      <c r="Y16" s="1">
        <f>Y5*(X16-X15)</f>
        <v>11.999999999999744</v>
      </c>
      <c r="Z16" s="37"/>
      <c r="AA16" s="1">
        <f>AA5*(Z16-Z15)</f>
        <v>0</v>
      </c>
      <c r="AB16" s="37"/>
      <c r="AC16" s="1">
        <f>AC5*(AB16-AB15)</f>
        <v>0</v>
      </c>
      <c r="AD16" s="37">
        <v>4.4</v>
      </c>
      <c r="AE16" s="1">
        <f>AE5*(AD16-AD15)</f>
        <v>250.00000000000134</v>
      </c>
      <c r="AF16" s="37">
        <v>4.643</v>
      </c>
      <c r="AG16" s="1">
        <f>AG5*(AF16-AF15)</f>
        <v>14.399999999998414</v>
      </c>
      <c r="AH16" s="1">
        <f t="shared" si="0"/>
        <v>6486.399999999986</v>
      </c>
    </row>
    <row r="17" spans="1:34" ht="13.5" thickBot="1">
      <c r="A17" s="1">
        <v>10</v>
      </c>
      <c r="B17" s="127">
        <v>69.5</v>
      </c>
      <c r="C17" s="1">
        <f>C5*(B17-B16)</f>
        <v>1680.0000000000068</v>
      </c>
      <c r="D17" s="127"/>
      <c r="E17" s="1">
        <f>E5*(D17-D16)</f>
        <v>0</v>
      </c>
      <c r="F17" s="127">
        <v>15.8</v>
      </c>
      <c r="G17" s="1">
        <f>G5*(F17-F16)</f>
        <v>1200</v>
      </c>
      <c r="H17" s="37">
        <v>87.96</v>
      </c>
      <c r="I17" s="1">
        <f>I5*(H17-H16)</f>
        <v>935.9999999999673</v>
      </c>
      <c r="J17" s="127">
        <v>2.48</v>
      </c>
      <c r="K17" s="1">
        <f>K5*(J17-J16)</f>
        <v>744.0000000000001</v>
      </c>
      <c r="L17" s="127">
        <v>89.4</v>
      </c>
      <c r="M17" s="1">
        <f>M5*(L17-L16)</f>
        <v>1440.0000000000205</v>
      </c>
      <c r="N17" s="127">
        <v>89.2</v>
      </c>
      <c r="O17" s="1">
        <f>O5*(N17-N16)</f>
        <v>480.0000000000068</v>
      </c>
      <c r="P17" s="129">
        <v>99.7</v>
      </c>
      <c r="Q17" s="6">
        <f>Q5*(P17-P16)</f>
        <v>240.0000000000034</v>
      </c>
      <c r="R17" s="37">
        <v>8.67</v>
      </c>
      <c r="S17" s="1">
        <f>S5*(R17-R16)</f>
        <v>23.99999999999949</v>
      </c>
      <c r="T17" s="37"/>
      <c r="U17" s="1"/>
      <c r="V17" s="37">
        <v>11.12</v>
      </c>
      <c r="W17" s="1">
        <f>W5*(V17-V16)</f>
        <v>233.9999999999982</v>
      </c>
      <c r="X17" s="37">
        <v>10.06</v>
      </c>
      <c r="Y17" s="1">
        <f>Y5*(X17-X16)</f>
        <v>24.00000000000162</v>
      </c>
      <c r="Z17" s="37"/>
      <c r="AA17" s="1">
        <f>AA5*(Z17-Z16)</f>
        <v>0</v>
      </c>
      <c r="AB17" s="37"/>
      <c r="AC17" s="1">
        <f>AC5*(AB17-AB16)</f>
        <v>0</v>
      </c>
      <c r="AD17" s="37">
        <v>4.6</v>
      </c>
      <c r="AE17" s="1">
        <f>AE5*(AD17-AD16)</f>
        <v>499.99999999999824</v>
      </c>
      <c r="AF17" s="37">
        <v>4.647</v>
      </c>
      <c r="AG17" s="1">
        <f>AG5*(AF17-AF16)</f>
        <v>14.400000000001612</v>
      </c>
      <c r="AH17" s="1">
        <f t="shared" si="0"/>
        <v>7516.400000000004</v>
      </c>
    </row>
    <row r="18" spans="1:34" ht="13.5" thickBot="1">
      <c r="A18" s="1">
        <v>11</v>
      </c>
      <c r="B18" s="127">
        <v>70.2</v>
      </c>
      <c r="C18" s="1">
        <f>C5*(B18-B17)</f>
        <v>1680.0000000000068</v>
      </c>
      <c r="D18" s="127"/>
      <c r="E18" s="1">
        <f>E5*(D18-D17)</f>
        <v>0</v>
      </c>
      <c r="F18" s="127">
        <v>16.3</v>
      </c>
      <c r="G18" s="1">
        <f>G5*(F18-F17)</f>
        <v>1200</v>
      </c>
      <c r="H18" s="37">
        <v>88.2</v>
      </c>
      <c r="I18" s="1">
        <f>I5*(H18-H17)</f>
        <v>864.0000000000327</v>
      </c>
      <c r="J18" s="127">
        <v>2.8</v>
      </c>
      <c r="K18" s="1">
        <f>K5*(J18-J17)</f>
        <v>767.9999999999997</v>
      </c>
      <c r="L18" s="127">
        <v>89.8</v>
      </c>
      <c r="M18" s="1">
        <f>M5*(L18-L17)</f>
        <v>1439.9999999999693</v>
      </c>
      <c r="N18" s="127">
        <v>89.4</v>
      </c>
      <c r="O18" s="1">
        <f>O5*(N18-N17)</f>
        <v>480.0000000000068</v>
      </c>
      <c r="P18" s="131">
        <v>99.89</v>
      </c>
      <c r="Q18" s="7">
        <f>Q5*(P18-P17)</f>
        <v>227.99999999999727</v>
      </c>
      <c r="R18" s="37">
        <v>8.68</v>
      </c>
      <c r="S18" s="1">
        <f>S5*(R18-R17)</f>
        <v>11.999999999999744</v>
      </c>
      <c r="T18" s="37"/>
      <c r="U18" s="1"/>
      <c r="V18" s="37">
        <v>11.26</v>
      </c>
      <c r="W18" s="1">
        <f>W5*(V18-V17)</f>
        <v>252.00000000000102</v>
      </c>
      <c r="X18" s="37">
        <v>10.07</v>
      </c>
      <c r="Y18" s="1">
        <f>Y5*(X18-X17)</f>
        <v>11.999999999999744</v>
      </c>
      <c r="Z18" s="37"/>
      <c r="AA18" s="1">
        <f>AA5*(Z18-Z17)</f>
        <v>0</v>
      </c>
      <c r="AB18" s="37"/>
      <c r="AC18" s="1">
        <f>AC5*(AB18-AB17)</f>
        <v>0</v>
      </c>
      <c r="AD18" s="37">
        <v>4.75</v>
      </c>
      <c r="AE18" s="1">
        <f>AE5*(AD18-AD17)</f>
        <v>375.0000000000009</v>
      </c>
      <c r="AF18" s="37">
        <v>4.651</v>
      </c>
      <c r="AG18" s="1">
        <f>AG5*(AF18-AF17)</f>
        <v>14.399999999998414</v>
      </c>
      <c r="AH18" s="1">
        <f t="shared" si="0"/>
        <v>7325.400000000012</v>
      </c>
    </row>
    <row r="19" spans="1:34" ht="13.5" thickBot="1">
      <c r="A19" s="1">
        <v>12</v>
      </c>
      <c r="B19" s="127">
        <v>70.9</v>
      </c>
      <c r="C19" s="1">
        <f>C5*(B19-B18)</f>
        <v>1680.0000000000068</v>
      </c>
      <c r="D19" s="127"/>
      <c r="E19" s="1">
        <f>E5*(D19-D18)</f>
        <v>0</v>
      </c>
      <c r="F19" s="127">
        <v>16.8</v>
      </c>
      <c r="G19" s="1">
        <f>G5*(F19-F18)</f>
        <v>1200</v>
      </c>
      <c r="H19" s="37">
        <v>88.4</v>
      </c>
      <c r="I19" s="1">
        <f>I5*(H19-H18)</f>
        <v>720.0000000000102</v>
      </c>
      <c r="J19" s="127">
        <v>3.3</v>
      </c>
      <c r="K19" s="1">
        <f>K5*(J19-J18)</f>
        <v>1200</v>
      </c>
      <c r="L19" s="127">
        <v>90</v>
      </c>
      <c r="M19" s="1">
        <f>M5*(L19-L18)</f>
        <v>720.0000000000102</v>
      </c>
      <c r="N19" s="127">
        <v>89.6</v>
      </c>
      <c r="O19" s="1">
        <f>O5*(N19-N18)</f>
        <v>479.9999999999727</v>
      </c>
      <c r="P19" s="127">
        <v>100</v>
      </c>
      <c r="Q19" s="1">
        <f>Q5*(P19-P18)</f>
        <v>131.99999999999932</v>
      </c>
      <c r="R19" s="37">
        <v>8.69</v>
      </c>
      <c r="S19" s="1">
        <f>S5*(R19-R18)</f>
        <v>11.999999999999744</v>
      </c>
      <c r="T19" s="37"/>
      <c r="U19" s="1"/>
      <c r="V19" s="37">
        <v>11.39</v>
      </c>
      <c r="W19" s="1">
        <f>W5*(V19-V18)</f>
        <v>234.00000000000142</v>
      </c>
      <c r="X19" s="37">
        <v>10.08</v>
      </c>
      <c r="Y19" s="1">
        <f>Y5*(X19-X18)</f>
        <v>11.999999999999744</v>
      </c>
      <c r="Z19" s="37"/>
      <c r="AA19" s="1">
        <f>AA5*(Z19-Z18)</f>
        <v>0</v>
      </c>
      <c r="AB19" s="37"/>
      <c r="AC19" s="1">
        <f>AC5*(AB19-AB18)</f>
        <v>0</v>
      </c>
      <c r="AD19" s="37">
        <v>4.89</v>
      </c>
      <c r="AE19" s="1">
        <f>AE5*(AD19-AD18)</f>
        <v>349.9999999999992</v>
      </c>
      <c r="AF19" s="37">
        <v>4.655</v>
      </c>
      <c r="AG19" s="1">
        <f>AG5*(AF19-AF18)</f>
        <v>14.400000000001612</v>
      </c>
      <c r="AH19" s="1">
        <f t="shared" si="0"/>
        <v>6754.4000000000015</v>
      </c>
    </row>
    <row r="20" spans="1:34" ht="13.5" thickBot="1">
      <c r="A20" s="1">
        <v>13</v>
      </c>
      <c r="B20" s="127">
        <v>71.6</v>
      </c>
      <c r="C20" s="1">
        <f>C5*(B20-B19)</f>
        <v>1679.9999999999727</v>
      </c>
      <c r="D20" s="127"/>
      <c r="E20" s="1">
        <f>E5*(D20-D19)</f>
        <v>0</v>
      </c>
      <c r="F20" s="127">
        <v>17.3</v>
      </c>
      <c r="G20" s="1">
        <f>G5*(F20-F19)</f>
        <v>1200</v>
      </c>
      <c r="H20" s="37">
        <v>88.6</v>
      </c>
      <c r="I20" s="1">
        <f>I5*(H20-H19)</f>
        <v>719.9999999999591</v>
      </c>
      <c r="J20" s="127">
        <v>3.56</v>
      </c>
      <c r="K20" s="1">
        <f>K5*(J20-J19)</f>
        <v>624.0000000000006</v>
      </c>
      <c r="L20" s="127">
        <v>90.5</v>
      </c>
      <c r="M20" s="1">
        <f>M5*(L20-L19)</f>
        <v>1800</v>
      </c>
      <c r="N20" s="127">
        <v>89.8</v>
      </c>
      <c r="O20" s="1">
        <f>O5*(N20-N19)</f>
        <v>480.0000000000068</v>
      </c>
      <c r="P20" s="129">
        <v>100.2</v>
      </c>
      <c r="Q20" s="6">
        <f>Q5*(P20-P19)</f>
        <v>240.0000000000034</v>
      </c>
      <c r="R20" s="37">
        <v>8.71</v>
      </c>
      <c r="S20" s="1">
        <f>S5*(R20-R19)</f>
        <v>24.00000000000162</v>
      </c>
      <c r="T20" s="37"/>
      <c r="U20" s="1"/>
      <c r="V20" s="37">
        <v>11.52</v>
      </c>
      <c r="W20" s="1">
        <f>W5*(V20-V19)</f>
        <v>233.9999999999982</v>
      </c>
      <c r="X20" s="37">
        <v>10.09</v>
      </c>
      <c r="Y20" s="1">
        <f>Y5*(X20-X19)</f>
        <v>11.999999999999744</v>
      </c>
      <c r="Z20" s="37"/>
      <c r="AA20" s="1">
        <f>AA5*(Z20-Z19)</f>
        <v>0</v>
      </c>
      <c r="AB20" s="37"/>
      <c r="AC20" s="1">
        <f>AC5*(AB20-AB19)</f>
        <v>0</v>
      </c>
      <c r="AD20" s="37">
        <v>5.15</v>
      </c>
      <c r="AE20" s="1">
        <f>AE5*(AD20-AD19)</f>
        <v>650.0000000000017</v>
      </c>
      <c r="AF20" s="37">
        <v>4.66</v>
      </c>
      <c r="AG20" s="1">
        <f>AG5*(AF20-AF19)</f>
        <v>17.999999999999616</v>
      </c>
      <c r="AH20" s="1">
        <f t="shared" si="0"/>
        <v>7681.999999999945</v>
      </c>
    </row>
    <row r="21" spans="1:34" ht="13.5" thickBot="1">
      <c r="A21" s="1">
        <v>14</v>
      </c>
      <c r="B21" s="127">
        <v>72.2</v>
      </c>
      <c r="C21" s="1">
        <f>C5*(B21-B20)</f>
        <v>1440.0000000000205</v>
      </c>
      <c r="D21" s="127"/>
      <c r="E21" s="1">
        <f>E5*(D21-D20)</f>
        <v>0</v>
      </c>
      <c r="F21" s="127">
        <v>17.8</v>
      </c>
      <c r="G21" s="1">
        <f>G5*(F21-F20)</f>
        <v>1200</v>
      </c>
      <c r="H21" s="37">
        <v>88.8</v>
      </c>
      <c r="I21" s="1">
        <f>I5*(H21-H20)</f>
        <v>720.0000000000102</v>
      </c>
      <c r="J21" s="127">
        <v>3.8</v>
      </c>
      <c r="K21" s="1">
        <f>K5*(J21-J20)</f>
        <v>575.9999999999994</v>
      </c>
      <c r="L21" s="127">
        <v>90.8</v>
      </c>
      <c r="M21" s="1">
        <f>M5*(L21-L20)</f>
        <v>1079.9999999999898</v>
      </c>
      <c r="N21" s="127">
        <v>90</v>
      </c>
      <c r="O21" s="1">
        <f>O5*(N21-N20)</f>
        <v>480.0000000000068</v>
      </c>
      <c r="P21" s="129">
        <v>100.3</v>
      </c>
      <c r="Q21" s="6">
        <f>Q5*(P21-P20)</f>
        <v>119.99999999999318</v>
      </c>
      <c r="R21" s="37">
        <v>8.72</v>
      </c>
      <c r="S21" s="1">
        <f>S5*(R21-R20)</f>
        <v>11.999999999999744</v>
      </c>
      <c r="T21" s="37"/>
      <c r="U21" s="1"/>
      <c r="V21" s="37">
        <v>11.64</v>
      </c>
      <c r="W21" s="1">
        <f>W5*(V21-V20)</f>
        <v>216.0000000000018</v>
      </c>
      <c r="X21" s="37">
        <v>10.1</v>
      </c>
      <c r="Y21" s="1">
        <f>Y5*(X21-X20)</f>
        <v>11.999999999999744</v>
      </c>
      <c r="Z21" s="37"/>
      <c r="AA21" s="1">
        <f>AA5*(Z21-Z20)</f>
        <v>0</v>
      </c>
      <c r="AB21" s="37"/>
      <c r="AC21" s="1">
        <f>AC5*(AB21-AB20)</f>
        <v>0</v>
      </c>
      <c r="AD21" s="37">
        <v>5.31</v>
      </c>
      <c r="AE21" s="1">
        <f>AE5*(AD21-AD20)</f>
        <v>399.9999999999981</v>
      </c>
      <c r="AF21" s="37">
        <v>4.664</v>
      </c>
      <c r="AG21" s="1">
        <f>AG5*(AF21-AF20)</f>
        <v>14.399999999998414</v>
      </c>
      <c r="AH21" s="1">
        <f t="shared" si="0"/>
        <v>6270.400000000019</v>
      </c>
    </row>
    <row r="22" spans="1:34" ht="13.5" thickBot="1">
      <c r="A22" s="1">
        <v>15</v>
      </c>
      <c r="B22" s="127">
        <v>72.8</v>
      </c>
      <c r="C22" s="1">
        <f>C5*(B22-B21)</f>
        <v>1439.9999999999864</v>
      </c>
      <c r="D22" s="127"/>
      <c r="E22" s="1">
        <f>E5*(D22-D21)</f>
        <v>0</v>
      </c>
      <c r="F22" s="127">
        <v>18.3</v>
      </c>
      <c r="G22" s="1">
        <f>G5*(F22-F21)</f>
        <v>1200</v>
      </c>
      <c r="H22" s="37">
        <v>89</v>
      </c>
      <c r="I22" s="1">
        <f>I5*(H22-H21)</f>
        <v>720.0000000000102</v>
      </c>
      <c r="J22" s="127">
        <v>4</v>
      </c>
      <c r="K22" s="1">
        <f>K5*(J22-J21)</f>
        <v>480.00000000000045</v>
      </c>
      <c r="L22" s="127">
        <v>91</v>
      </c>
      <c r="M22" s="1">
        <f>M5*(L22-L21)</f>
        <v>720.0000000000102</v>
      </c>
      <c r="N22" s="127">
        <v>90.2</v>
      </c>
      <c r="O22" s="1">
        <f>O5*(N22-N21)</f>
        <v>480.0000000000068</v>
      </c>
      <c r="P22" s="131">
        <v>100.4</v>
      </c>
      <c r="Q22" s="7">
        <f>Q5*(P22-P21)</f>
        <v>120.00000000001023</v>
      </c>
      <c r="R22" s="37">
        <v>8.74</v>
      </c>
      <c r="S22" s="1">
        <f>S5*(R22-R21)</f>
        <v>23.99999999999949</v>
      </c>
      <c r="T22" s="37"/>
      <c r="U22" s="1"/>
      <c r="V22" s="37">
        <v>11.77</v>
      </c>
      <c r="W22" s="1">
        <f>W5*(V22-V21)</f>
        <v>233.9999999999982</v>
      </c>
      <c r="X22" s="37">
        <v>10.12</v>
      </c>
      <c r="Y22" s="1">
        <f>Y5*(X22-X21)</f>
        <v>23.99999999999949</v>
      </c>
      <c r="Z22" s="37"/>
      <c r="AA22" s="1">
        <f>AA5*(Z22-Z21)</f>
        <v>0</v>
      </c>
      <c r="AB22" s="37"/>
      <c r="AC22" s="1">
        <f>AC5*(AB22-AB21)</f>
        <v>0</v>
      </c>
      <c r="AD22" s="37">
        <v>5.48</v>
      </c>
      <c r="AE22" s="1">
        <f>AE5*(AD22-AD21)</f>
        <v>425.00000000000205</v>
      </c>
      <c r="AF22" s="37">
        <v>4.669</v>
      </c>
      <c r="AG22" s="1">
        <f>AG5*(AF22-AF21)</f>
        <v>17.999999999999616</v>
      </c>
      <c r="AH22" s="1">
        <f t="shared" si="0"/>
        <v>5885.000000000023</v>
      </c>
    </row>
    <row r="23" spans="1:34" ht="13.5" thickBot="1">
      <c r="A23" s="1">
        <v>16</v>
      </c>
      <c r="B23" s="127">
        <v>73.4</v>
      </c>
      <c r="C23" s="1">
        <f>C5*(B23-B22)</f>
        <v>1440.0000000000205</v>
      </c>
      <c r="D23" s="127"/>
      <c r="E23" s="1">
        <f>E5*(D23-D22)</f>
        <v>0</v>
      </c>
      <c r="F23" s="127">
        <v>18.8</v>
      </c>
      <c r="G23" s="1">
        <f>G5*(F23-F22)</f>
        <v>1200</v>
      </c>
      <c r="H23" s="37">
        <v>89.3</v>
      </c>
      <c r="I23" s="1">
        <f>I5*(H23-H22)</f>
        <v>1079.9999999999898</v>
      </c>
      <c r="J23" s="127">
        <v>4.3</v>
      </c>
      <c r="K23" s="1">
        <f>K5*(J23-J22)</f>
        <v>719.9999999999995</v>
      </c>
      <c r="L23" s="127">
        <v>91.4</v>
      </c>
      <c r="M23" s="1">
        <f>M5*(L23-L22)</f>
        <v>1440.0000000000205</v>
      </c>
      <c r="N23" s="127">
        <v>90.4</v>
      </c>
      <c r="O23" s="1">
        <f>O5*(N23-N22)</f>
        <v>480.0000000000068</v>
      </c>
      <c r="P23" s="127">
        <v>100.6</v>
      </c>
      <c r="Q23" s="1">
        <f>Q5*(P23-P22)</f>
        <v>239.99999999998636</v>
      </c>
      <c r="R23" s="37">
        <v>8.75</v>
      </c>
      <c r="S23" s="1">
        <f>S5*(R23-R22)</f>
        <v>11.999999999999744</v>
      </c>
      <c r="T23" s="37"/>
      <c r="U23" s="1"/>
      <c r="V23" s="37">
        <v>11.9</v>
      </c>
      <c r="W23" s="1">
        <f>W5*(V23-V22)</f>
        <v>234.00000000000142</v>
      </c>
      <c r="X23" s="37">
        <v>10.13</v>
      </c>
      <c r="Y23" s="1">
        <f>Y5*(X23-X22)</f>
        <v>12.000000000001876</v>
      </c>
      <c r="Z23" s="37"/>
      <c r="AA23" s="1">
        <f>AA5*(Z23-Z22)</f>
        <v>0</v>
      </c>
      <c r="AB23" s="37"/>
      <c r="AC23" s="1">
        <f>AC5*(AB23-AB22)</f>
        <v>0</v>
      </c>
      <c r="AD23" s="37">
        <v>5.65</v>
      </c>
      <c r="AE23" s="1">
        <f>AE5*(AD23-AD22)</f>
        <v>424.99999999999983</v>
      </c>
      <c r="AF23" s="37">
        <v>4.674</v>
      </c>
      <c r="AG23" s="1">
        <f>AG5*(AF23-AF22)</f>
        <v>18.000000000002814</v>
      </c>
      <c r="AH23" s="1">
        <f t="shared" si="0"/>
        <v>7301.000000000029</v>
      </c>
    </row>
    <row r="24" spans="1:34" ht="13.5" thickBot="1">
      <c r="A24" s="1">
        <v>17</v>
      </c>
      <c r="B24" s="127">
        <v>74</v>
      </c>
      <c r="C24" s="1">
        <f>C5*(B24-B23)</f>
        <v>1439.9999999999864</v>
      </c>
      <c r="D24" s="127"/>
      <c r="E24" s="1">
        <f>E5*(D24-D23)</f>
        <v>0</v>
      </c>
      <c r="F24" s="127">
        <v>19.4</v>
      </c>
      <c r="G24" s="1">
        <f>G5*(F24-F23)</f>
        <v>1439.999999999995</v>
      </c>
      <c r="H24" s="37">
        <v>89.5</v>
      </c>
      <c r="I24" s="1">
        <f>I5*(H24-H23)</f>
        <v>720.0000000000102</v>
      </c>
      <c r="J24" s="127">
        <v>4.45</v>
      </c>
      <c r="K24" s="1">
        <f>K5*(J24-J23)</f>
        <v>360.00000000000085</v>
      </c>
      <c r="L24" s="127">
        <v>91.8</v>
      </c>
      <c r="M24" s="1">
        <f>M5*(L24-L23)</f>
        <v>1439.9999999999693</v>
      </c>
      <c r="N24" s="127">
        <v>90.6</v>
      </c>
      <c r="O24" s="1">
        <f>O5*(N24-N23)</f>
        <v>479.9999999999727</v>
      </c>
      <c r="P24" s="131">
        <v>100.7</v>
      </c>
      <c r="Q24" s="7">
        <f>Q5*(P24-P23)</f>
        <v>120.00000000001023</v>
      </c>
      <c r="R24" s="37">
        <v>8.76</v>
      </c>
      <c r="S24" s="1">
        <f>S5*(R24-R23)</f>
        <v>11.999999999999744</v>
      </c>
      <c r="T24" s="37"/>
      <c r="U24" s="1"/>
      <c r="V24" s="37">
        <v>12.03</v>
      </c>
      <c r="W24" s="1">
        <f>W5*(V24-V23)</f>
        <v>233.9999999999982</v>
      </c>
      <c r="X24" s="37">
        <v>10.14</v>
      </c>
      <c r="Y24" s="1">
        <f>Y5*(X24-X23)</f>
        <v>11.999999999999744</v>
      </c>
      <c r="Z24" s="37"/>
      <c r="AA24" s="1">
        <f>AA5*(Z24-Z23)</f>
        <v>0</v>
      </c>
      <c r="AB24" s="37"/>
      <c r="AC24" s="1">
        <f>AC5*(AB24-AB23)</f>
        <v>0</v>
      </c>
      <c r="AD24" s="37">
        <v>5.78</v>
      </c>
      <c r="AE24" s="1">
        <f>AE5*(AD24-AD23)</f>
        <v>324.9999999999997</v>
      </c>
      <c r="AF24" s="37">
        <v>4.68</v>
      </c>
      <c r="AG24" s="1">
        <f>AG5*(AF24-AF23)</f>
        <v>21.59999999999762</v>
      </c>
      <c r="AH24" s="1">
        <f t="shared" si="0"/>
        <v>6604.59999999994</v>
      </c>
    </row>
    <row r="25" spans="1:34" ht="13.5" thickBot="1">
      <c r="A25" s="1">
        <v>18</v>
      </c>
      <c r="B25" s="127">
        <v>74.7</v>
      </c>
      <c r="C25" s="1">
        <f>C5*(B25-B24)</f>
        <v>1680.0000000000068</v>
      </c>
      <c r="D25" s="127"/>
      <c r="E25" s="1">
        <f>E5*(D25-D24)</f>
        <v>0</v>
      </c>
      <c r="F25" s="127">
        <v>19.7</v>
      </c>
      <c r="G25" s="1">
        <f>G5*(F25-F24)</f>
        <v>720.0000000000017</v>
      </c>
      <c r="H25" s="37">
        <v>89.8</v>
      </c>
      <c r="I25" s="1">
        <f>I5*(H25-H24)</f>
        <v>1079.9999999999898</v>
      </c>
      <c r="J25" s="127">
        <v>4.65</v>
      </c>
      <c r="K25" s="1">
        <f>K5*(J25-J24)</f>
        <v>480.00000000000045</v>
      </c>
      <c r="L25" s="127">
        <v>92.2</v>
      </c>
      <c r="M25" s="1">
        <f>M5*(L25-L24)</f>
        <v>1440.0000000000205</v>
      </c>
      <c r="N25" s="127">
        <v>90.9</v>
      </c>
      <c r="O25" s="1">
        <f>O5*(N25-N24)</f>
        <v>720.0000000000273</v>
      </c>
      <c r="P25" s="128">
        <v>100.8</v>
      </c>
      <c r="Q25" s="5">
        <f>Q5*(P25-P24)</f>
        <v>119.99999999999318</v>
      </c>
      <c r="R25" s="37">
        <v>8.77</v>
      </c>
      <c r="S25" s="1">
        <f>S5*(R25-R24)</f>
        <v>11.999999999999744</v>
      </c>
      <c r="T25" s="37"/>
      <c r="U25" s="1"/>
      <c r="V25" s="37">
        <v>12.17</v>
      </c>
      <c r="W25" s="1">
        <f>W5*(V25-V24)</f>
        <v>252.00000000000102</v>
      </c>
      <c r="X25" s="37">
        <v>10.16</v>
      </c>
      <c r="Y25" s="1">
        <f>Y5*(X25-X24)</f>
        <v>23.99999999999949</v>
      </c>
      <c r="Z25" s="37"/>
      <c r="AA25" s="1">
        <f>AA5*(Z25-Z24)</f>
        <v>0</v>
      </c>
      <c r="AB25" s="37"/>
      <c r="AC25" s="1">
        <f>AC5*(AB25-AB24)</f>
        <v>0</v>
      </c>
      <c r="AD25" s="37">
        <v>5.99</v>
      </c>
      <c r="AE25" s="1">
        <f>AE5*(AD25-AD24)</f>
        <v>524.9999999999999</v>
      </c>
      <c r="AF25" s="37">
        <v>4.684</v>
      </c>
      <c r="AG25" s="1">
        <f>AG5*(AF25-AF24)</f>
        <v>14.400000000001612</v>
      </c>
      <c r="AH25" s="1">
        <f t="shared" si="0"/>
        <v>7067.4000000000415</v>
      </c>
    </row>
    <row r="26" spans="1:34" ht="13.5" thickBot="1">
      <c r="A26" s="1">
        <v>19</v>
      </c>
      <c r="B26" s="127">
        <v>75.4</v>
      </c>
      <c r="C26" s="1">
        <f>C5*(B26-B25)</f>
        <v>1680.0000000000068</v>
      </c>
      <c r="D26" s="127"/>
      <c r="E26" s="1">
        <f>E5*(D26-D25)</f>
        <v>0</v>
      </c>
      <c r="F26" s="127">
        <v>20</v>
      </c>
      <c r="G26" s="1">
        <f>G5*(F26-F25)</f>
        <v>720.0000000000017</v>
      </c>
      <c r="H26" s="37">
        <v>90</v>
      </c>
      <c r="I26" s="1">
        <f>I5*(H26-H25)</f>
        <v>720.0000000000102</v>
      </c>
      <c r="J26" s="127">
        <v>4.8</v>
      </c>
      <c r="K26" s="1">
        <f>K5*(J26-J25)</f>
        <v>359.99999999999875</v>
      </c>
      <c r="L26" s="127">
        <v>92.6</v>
      </c>
      <c r="M26" s="1">
        <f>M5*(L26-L25)</f>
        <v>1439.9999999999693</v>
      </c>
      <c r="N26" s="127">
        <v>91.2</v>
      </c>
      <c r="O26" s="1">
        <f>O5*(N26-N25)</f>
        <v>719.9999999999932</v>
      </c>
      <c r="P26" s="128">
        <v>100.9</v>
      </c>
      <c r="Q26" s="5">
        <f>Q5*(P26-P25)</f>
        <v>120.00000000001023</v>
      </c>
      <c r="R26" s="37">
        <v>8.78</v>
      </c>
      <c r="S26" s="1">
        <f>S5*(R26-R25)</f>
        <v>11.999999999999744</v>
      </c>
      <c r="T26" s="37"/>
      <c r="U26" s="1"/>
      <c r="V26" s="37">
        <v>12.33</v>
      </c>
      <c r="W26" s="1">
        <f>W5*(V26-V25)</f>
        <v>288.0000000000002</v>
      </c>
      <c r="X26" s="37">
        <v>10.17</v>
      </c>
      <c r="Y26" s="1">
        <f>Y5*(X26-X25)</f>
        <v>11.999999999999744</v>
      </c>
      <c r="Z26" s="37"/>
      <c r="AA26" s="1">
        <f>AA5*(Z26-Z25)</f>
        <v>0</v>
      </c>
      <c r="AB26" s="37"/>
      <c r="AC26" s="1">
        <f>AC5*(AB26-AB25)</f>
        <v>0</v>
      </c>
      <c r="AD26" s="37">
        <v>6.2</v>
      </c>
      <c r="AE26" s="1">
        <f>AE5*(AD26-AD25)</f>
        <v>524.9999999999999</v>
      </c>
      <c r="AF26" s="37">
        <v>4.689</v>
      </c>
      <c r="AG26" s="1">
        <f>AG5*(AF26-AF25)</f>
        <v>17.999999999999616</v>
      </c>
      <c r="AH26" s="1">
        <f t="shared" si="0"/>
        <v>6614.99999999999</v>
      </c>
    </row>
    <row r="27" spans="1:34" ht="13.5" thickBot="1">
      <c r="A27" s="1">
        <v>20</v>
      </c>
      <c r="B27" s="127">
        <v>76.1</v>
      </c>
      <c r="C27" s="1">
        <f>C5*(B27-B26)</f>
        <v>1679.9999999999727</v>
      </c>
      <c r="D27" s="127"/>
      <c r="E27" s="1">
        <f>E5*(D27-D26)</f>
        <v>0</v>
      </c>
      <c r="F27" s="127">
        <v>20.6</v>
      </c>
      <c r="G27" s="1">
        <f>G5*(F27-F26)</f>
        <v>1440.0000000000034</v>
      </c>
      <c r="H27" s="37">
        <v>90.4</v>
      </c>
      <c r="I27" s="1">
        <f>I5*(H27-H26)</f>
        <v>1440.0000000000205</v>
      </c>
      <c r="J27" s="127">
        <v>5</v>
      </c>
      <c r="K27" s="1">
        <f>K5*(J27-J26)</f>
        <v>480.00000000000045</v>
      </c>
      <c r="L27" s="127">
        <v>93</v>
      </c>
      <c r="M27" s="1">
        <f>M5*(L27-L26)</f>
        <v>1440.0000000000205</v>
      </c>
      <c r="N27" s="127">
        <v>91.4</v>
      </c>
      <c r="O27" s="1">
        <f>O5*(N27-N26)</f>
        <v>480.0000000000068</v>
      </c>
      <c r="P27" s="127">
        <v>101</v>
      </c>
      <c r="Q27" s="1">
        <f>Q5*(P27-P26)</f>
        <v>119.99999999999318</v>
      </c>
      <c r="R27" s="37">
        <v>8.79</v>
      </c>
      <c r="S27" s="1">
        <f>S5*(R27-R26)</f>
        <v>11.999999999999744</v>
      </c>
      <c r="T27" s="37"/>
      <c r="U27" s="1"/>
      <c r="V27" s="37">
        <v>12.49</v>
      </c>
      <c r="W27" s="1">
        <f>W5*(V27-V26)</f>
        <v>288.0000000000002</v>
      </c>
      <c r="X27" s="37">
        <v>10.18</v>
      </c>
      <c r="Y27" s="1">
        <f>Y5*(X27-X26)</f>
        <v>11.999999999999744</v>
      </c>
      <c r="Z27" s="37"/>
      <c r="AA27" s="1">
        <f>AA5*(Z27-Z26)</f>
        <v>0</v>
      </c>
      <c r="AB27" s="37"/>
      <c r="AC27" s="1">
        <f>AC5*(AB27-AB26)</f>
        <v>0</v>
      </c>
      <c r="AD27" s="37">
        <v>6.32</v>
      </c>
      <c r="AE27" s="1">
        <f>AE5*(AD27-AD26)</f>
        <v>300.0000000000003</v>
      </c>
      <c r="AF27" s="37">
        <v>4.699</v>
      </c>
      <c r="AG27" s="1">
        <f>AG5*(AF27-AF26)</f>
        <v>35.99999999999923</v>
      </c>
      <c r="AH27" s="1">
        <f t="shared" si="0"/>
        <v>7728.0000000000155</v>
      </c>
    </row>
    <row r="28" spans="1:34" ht="13.5" thickBot="1">
      <c r="A28" s="1">
        <v>21</v>
      </c>
      <c r="B28" s="127">
        <v>76.7</v>
      </c>
      <c r="C28" s="1">
        <f>C5*(B28-B27)</f>
        <v>1440.0000000000205</v>
      </c>
      <c r="D28" s="127"/>
      <c r="E28" s="1">
        <f>E5*(D28-D27)</f>
        <v>0</v>
      </c>
      <c r="F28" s="127">
        <v>21.2</v>
      </c>
      <c r="G28" s="1">
        <f>G5*(F28-F27)</f>
        <v>1439.999999999995</v>
      </c>
      <c r="H28" s="37">
        <v>90.67</v>
      </c>
      <c r="I28" s="1">
        <f>I5*(H28-H27)</f>
        <v>971.9999999999857</v>
      </c>
      <c r="J28" s="127">
        <v>5.2</v>
      </c>
      <c r="K28" s="1">
        <f>K5*(J28-J27)</f>
        <v>480.00000000000045</v>
      </c>
      <c r="L28" s="127">
        <v>93.5</v>
      </c>
      <c r="M28" s="1">
        <f>M5*(L28-L27)</f>
        <v>1800</v>
      </c>
      <c r="N28" s="127">
        <v>91.7</v>
      </c>
      <c r="O28" s="1">
        <f>O5*(N28-N27)</f>
        <v>719.9999999999932</v>
      </c>
      <c r="P28" s="131">
        <v>101.2</v>
      </c>
      <c r="Q28" s="7">
        <f>Q5*(P28-P27)</f>
        <v>240.0000000000034</v>
      </c>
      <c r="R28" s="37">
        <v>8.8</v>
      </c>
      <c r="S28" s="1">
        <f>S5*(R28-R27)</f>
        <v>12.000000000001876</v>
      </c>
      <c r="T28" s="37"/>
      <c r="U28" s="1"/>
      <c r="V28" s="37">
        <v>12.65</v>
      </c>
      <c r="W28" s="1">
        <f>W5*(V28-V27)</f>
        <v>288.0000000000002</v>
      </c>
      <c r="X28" s="37">
        <v>10.2</v>
      </c>
      <c r="Y28" s="1">
        <f>Y5*(X28-X27)</f>
        <v>23.99999999999949</v>
      </c>
      <c r="Z28" s="37"/>
      <c r="AA28" s="1">
        <f>AA5*(Z28-Z27)</f>
        <v>0</v>
      </c>
      <c r="AB28" s="37"/>
      <c r="AC28" s="1">
        <f>AC5*(AB28-AB27)</f>
        <v>0</v>
      </c>
      <c r="AD28" s="37">
        <v>6.65</v>
      </c>
      <c r="AE28" s="1">
        <f>AE5*(AD28-AD27)</f>
        <v>825.0000000000002</v>
      </c>
      <c r="AF28" s="37">
        <v>4.737</v>
      </c>
      <c r="AG28" s="1">
        <f>AG5*(AF28-AF27)</f>
        <v>136.80000000000092</v>
      </c>
      <c r="AH28" s="1">
        <f t="shared" si="0"/>
        <v>8377.800000000001</v>
      </c>
    </row>
    <row r="29" spans="1:34" ht="13.5" thickBot="1">
      <c r="A29" s="1">
        <v>22</v>
      </c>
      <c r="B29" s="127">
        <v>77.3</v>
      </c>
      <c r="C29" s="1">
        <f>C5*(B29-B28)</f>
        <v>1439.9999999999864</v>
      </c>
      <c r="D29" s="127"/>
      <c r="E29" s="1">
        <f>E5*(D29-D28)</f>
        <v>0</v>
      </c>
      <c r="F29" s="127">
        <v>21.7</v>
      </c>
      <c r="G29" s="1">
        <f>G5*(F29-F28)</f>
        <v>1200</v>
      </c>
      <c r="H29" s="37">
        <v>90.9</v>
      </c>
      <c r="I29" s="1">
        <f>I5*(H29-H28)</f>
        <v>828.0000000000143</v>
      </c>
      <c r="J29" s="127">
        <v>5.36</v>
      </c>
      <c r="K29" s="1">
        <f>K5*(J29-J28)</f>
        <v>384.00000000000034</v>
      </c>
      <c r="L29" s="127">
        <v>93.9</v>
      </c>
      <c r="M29" s="1">
        <f>M5*(L29-L28)</f>
        <v>1440.0000000000205</v>
      </c>
      <c r="N29" s="127">
        <v>92</v>
      </c>
      <c r="O29" s="1">
        <f>O5*(N29-N28)</f>
        <v>719.9999999999932</v>
      </c>
      <c r="P29" s="127">
        <v>101.3</v>
      </c>
      <c r="Q29" s="1">
        <f>Q5*(P29-P28)</f>
        <v>119.99999999999318</v>
      </c>
      <c r="R29" s="37">
        <v>8.81</v>
      </c>
      <c r="S29" s="1">
        <f>S5*(R29-R28)</f>
        <v>11.999999999999744</v>
      </c>
      <c r="T29" s="37"/>
      <c r="U29" s="1"/>
      <c r="V29" s="37">
        <v>12.8</v>
      </c>
      <c r="W29" s="1">
        <f>W5*(V29-V28)</f>
        <v>270.0000000000006</v>
      </c>
      <c r="X29" s="37">
        <v>10.21</v>
      </c>
      <c r="Y29" s="1">
        <f>Y5*(X29-X28)</f>
        <v>12.000000000001876</v>
      </c>
      <c r="Z29" s="37"/>
      <c r="AA29" s="1">
        <f>AA5*(Z29-Z28)</f>
        <v>0</v>
      </c>
      <c r="AB29" s="37"/>
      <c r="AC29" s="1">
        <f>AC5*(AB29-AB28)</f>
        <v>0</v>
      </c>
      <c r="AD29" s="37">
        <v>6.83</v>
      </c>
      <c r="AE29" s="1">
        <f>AE5*(AD29-AD28)</f>
        <v>449.9999999999993</v>
      </c>
      <c r="AF29" s="37">
        <v>4.787</v>
      </c>
      <c r="AG29" s="1">
        <f>AG5*(AF29-AF28)</f>
        <v>179.99999999999937</v>
      </c>
      <c r="AH29" s="1">
        <f t="shared" si="0"/>
        <v>7056.000000000008</v>
      </c>
    </row>
    <row r="30" spans="1:34" ht="13.5" thickBot="1">
      <c r="A30" s="1">
        <v>23</v>
      </c>
      <c r="B30" s="127">
        <v>77.9</v>
      </c>
      <c r="C30" s="1">
        <f>C5*(B30-B29)</f>
        <v>1440.0000000000205</v>
      </c>
      <c r="D30" s="127"/>
      <c r="E30" s="1">
        <f>E5*(D30-D29)</f>
        <v>0</v>
      </c>
      <c r="F30" s="128">
        <v>22.2</v>
      </c>
      <c r="G30" s="1">
        <f>G5*(F30-F29)</f>
        <v>1200</v>
      </c>
      <c r="H30" s="37">
        <v>91.1</v>
      </c>
      <c r="I30" s="1">
        <f>I5*(H30-H29)</f>
        <v>719.9999999999591</v>
      </c>
      <c r="J30" s="127">
        <v>5.49</v>
      </c>
      <c r="K30" s="1">
        <f>K5*(J30-J29)</f>
        <v>311.9999999999998</v>
      </c>
      <c r="L30" s="127">
        <v>94.3</v>
      </c>
      <c r="M30" s="1">
        <f>M5*(L30-L29)</f>
        <v>1439.9999999999693</v>
      </c>
      <c r="N30" s="127">
        <v>92.2</v>
      </c>
      <c r="O30" s="1">
        <f>O5*(N30-N29)</f>
        <v>480.0000000000068</v>
      </c>
      <c r="P30" s="129">
        <v>101.4</v>
      </c>
      <c r="Q30" s="6">
        <f>Q5*(P30-P29)</f>
        <v>120.00000000001023</v>
      </c>
      <c r="R30" s="37">
        <v>8.82</v>
      </c>
      <c r="S30" s="1">
        <f>S5*(R30-R29)</f>
        <v>11.999999999999744</v>
      </c>
      <c r="T30" s="38"/>
      <c r="U30" s="1"/>
      <c r="V30" s="39">
        <v>12.95</v>
      </c>
      <c r="W30" s="1">
        <f>W5*(V30-V29)</f>
        <v>269.99999999999744</v>
      </c>
      <c r="X30" s="37">
        <v>10.23</v>
      </c>
      <c r="Y30" s="1">
        <f>Y5*(X30-X29)</f>
        <v>23.99999999999949</v>
      </c>
      <c r="Z30" s="37"/>
      <c r="AA30" s="1">
        <f>AA5*(Z30-Z29)</f>
        <v>0</v>
      </c>
      <c r="AB30" s="37"/>
      <c r="AC30" s="1">
        <f>AC5*(AB30-AB29)</f>
        <v>0</v>
      </c>
      <c r="AD30" s="37">
        <v>6.94</v>
      </c>
      <c r="AE30" s="1">
        <f>AE5*(AD30-AD29)</f>
        <v>275.0000000000008</v>
      </c>
      <c r="AF30" s="37">
        <v>4.81</v>
      </c>
      <c r="AG30" s="1">
        <f>AG5*(AF30-AF29)</f>
        <v>82.79999999999887</v>
      </c>
      <c r="AH30" s="1">
        <f t="shared" si="0"/>
        <v>6375.799999999961</v>
      </c>
    </row>
    <row r="31" spans="1:34" ht="13.5" thickBot="1">
      <c r="A31" s="1">
        <v>24</v>
      </c>
      <c r="B31" s="127">
        <v>78.4</v>
      </c>
      <c r="C31" s="1">
        <f>C5*(B31-B30)</f>
        <v>1200</v>
      </c>
      <c r="D31" s="127"/>
      <c r="E31" s="4">
        <f>E5*(D31-D30)</f>
        <v>0</v>
      </c>
      <c r="F31" s="127">
        <v>22.6</v>
      </c>
      <c r="G31" s="3">
        <f>G5*(F31-F30)</f>
        <v>960.0000000000051</v>
      </c>
      <c r="H31" s="37">
        <v>91.4</v>
      </c>
      <c r="I31" s="1">
        <f>I5*(H31-H30)</f>
        <v>1080.000000000041</v>
      </c>
      <c r="J31" s="127">
        <v>5.65</v>
      </c>
      <c r="K31" s="1">
        <f>K5*(J31-J30)</f>
        <v>384.00000000000034</v>
      </c>
      <c r="L31" s="127">
        <v>94.6</v>
      </c>
      <c r="M31" s="1">
        <f>M5*(L31-L30)</f>
        <v>1079.9999999999898</v>
      </c>
      <c r="N31" s="127">
        <v>92.5</v>
      </c>
      <c r="O31" s="1">
        <f>O5*(N31-N30)</f>
        <v>719.9999999999932</v>
      </c>
      <c r="P31" s="129">
        <v>101.5</v>
      </c>
      <c r="Q31" s="6">
        <f>Q5*(P31-P30)</f>
        <v>119.99999999999318</v>
      </c>
      <c r="R31" s="37">
        <v>8.83</v>
      </c>
      <c r="S31" s="1">
        <f>S5*(R31-R30)</f>
        <v>11.999999999999744</v>
      </c>
      <c r="T31" s="37"/>
      <c r="U31" s="4"/>
      <c r="V31" s="37">
        <v>13.08</v>
      </c>
      <c r="W31" s="3">
        <f>W5*(V31-V30)</f>
        <v>234.00000000000142</v>
      </c>
      <c r="X31" s="37">
        <v>10.24</v>
      </c>
      <c r="Y31" s="1">
        <f>Y5*(X31-X30)</f>
        <v>11.999999999999744</v>
      </c>
      <c r="Z31" s="37"/>
      <c r="AA31" s="1">
        <f>AA5*(Z31-Z30)</f>
        <v>0</v>
      </c>
      <c r="AB31" s="37"/>
      <c r="AC31" s="1">
        <f>AC5*(AB31-AB30)</f>
        <v>0</v>
      </c>
      <c r="AD31" s="37">
        <v>7.05</v>
      </c>
      <c r="AE31" s="1">
        <f>AE5*(AD31-AD30)</f>
        <v>274.9999999999986</v>
      </c>
      <c r="AF31" s="37">
        <v>4.817</v>
      </c>
      <c r="AG31" s="1">
        <f>AG5*(AF31-AF30)</f>
        <v>25.20000000000202</v>
      </c>
      <c r="AH31" s="1">
        <f t="shared" si="0"/>
        <v>6102.2000000000235</v>
      </c>
    </row>
    <row r="32" spans="1:34" ht="13.5" thickBot="1">
      <c r="A32" s="1">
        <v>1</v>
      </c>
      <c r="B32" s="127">
        <v>78.9</v>
      </c>
      <c r="C32" s="1">
        <f>C5*(B32-B31)</f>
        <v>1200</v>
      </c>
      <c r="D32" s="127"/>
      <c r="E32" s="1">
        <f>E5*(D32-D31)</f>
        <v>0</v>
      </c>
      <c r="F32" s="129">
        <v>23</v>
      </c>
      <c r="G32" s="1">
        <f>G5*(F32-F31)</f>
        <v>959.9999999999966</v>
      </c>
      <c r="H32" s="37">
        <v>91.6</v>
      </c>
      <c r="I32" s="1">
        <f>I5*(H32-H31)</f>
        <v>719.9999999999591</v>
      </c>
      <c r="J32" s="127">
        <v>5.8</v>
      </c>
      <c r="K32" s="1">
        <f>K5*(J32-J31)</f>
        <v>359.99999999999875</v>
      </c>
      <c r="L32" s="127">
        <v>94.9</v>
      </c>
      <c r="M32" s="1">
        <f>M5*(L32-L31)</f>
        <v>1080.000000000041</v>
      </c>
      <c r="N32" s="127">
        <v>92.7</v>
      </c>
      <c r="O32" s="1">
        <f>O5*(N32-N31)</f>
        <v>480.0000000000068</v>
      </c>
      <c r="P32" s="129">
        <v>101.6</v>
      </c>
      <c r="Q32" s="6">
        <f>Q5*(P32-P31)</f>
        <v>119.99999999999318</v>
      </c>
      <c r="R32" s="37">
        <v>8.84</v>
      </c>
      <c r="S32" s="1">
        <f>S5*(R32-R31)</f>
        <v>11.999999999999744</v>
      </c>
      <c r="T32" s="37"/>
      <c r="U32" s="1"/>
      <c r="V32" s="36">
        <v>13.2</v>
      </c>
      <c r="W32" s="1">
        <f>W5*(V32-V31)</f>
        <v>215.99999999999858</v>
      </c>
      <c r="X32" s="37">
        <v>10.25</v>
      </c>
      <c r="Y32" s="1">
        <f>Y5*(X32-X31)</f>
        <v>11.999999999999744</v>
      </c>
      <c r="Z32" s="37"/>
      <c r="AA32" s="1">
        <f>AA5*(Z32-Z31)</f>
        <v>0</v>
      </c>
      <c r="AB32" s="37"/>
      <c r="AC32" s="1">
        <f>AC5*(AB32-AB31)</f>
        <v>0</v>
      </c>
      <c r="AD32" s="37">
        <v>7.11</v>
      </c>
      <c r="AE32" s="1">
        <f>AE5*(AD32-AD31)</f>
        <v>150.00000000000125</v>
      </c>
      <c r="AF32" s="37">
        <v>4.82</v>
      </c>
      <c r="AG32" s="1">
        <f>AG5*(AF32-AF31)</f>
        <v>10.80000000000041</v>
      </c>
      <c r="AH32" s="1">
        <f t="shared" si="0"/>
        <v>5320.799999999994</v>
      </c>
    </row>
    <row r="33" spans="1:34" ht="13.5" thickBot="1">
      <c r="A33" s="1">
        <v>2</v>
      </c>
      <c r="B33" s="127">
        <v>79.4</v>
      </c>
      <c r="C33" s="1">
        <f>C5*(B33-B32)</f>
        <v>1200</v>
      </c>
      <c r="D33" s="127"/>
      <c r="E33" s="1">
        <f>E5*(D33-D32)</f>
        <v>0</v>
      </c>
      <c r="F33" s="127">
        <v>23.4</v>
      </c>
      <c r="G33" s="1">
        <f>G5*(F33-F32)</f>
        <v>959.9999999999966</v>
      </c>
      <c r="H33" s="37">
        <v>91.9</v>
      </c>
      <c r="I33" s="1">
        <f>I5*(H33-H32)</f>
        <v>1080.000000000041</v>
      </c>
      <c r="J33" s="127">
        <v>6</v>
      </c>
      <c r="K33" s="1">
        <f>K5*(J33-J32)</f>
        <v>480.00000000000045</v>
      </c>
      <c r="L33" s="127">
        <v>95.3</v>
      </c>
      <c r="M33" s="1">
        <f>M5*(L33-L32)</f>
        <v>1439.9999999999693</v>
      </c>
      <c r="N33" s="130">
        <v>92.9</v>
      </c>
      <c r="O33" s="1">
        <f>O5*(N33-N32)</f>
        <v>480.0000000000068</v>
      </c>
      <c r="P33" s="127">
        <v>101.7</v>
      </c>
      <c r="Q33" s="1">
        <f>Q5*(P33-P32)</f>
        <v>120.00000000001023</v>
      </c>
      <c r="R33" s="37">
        <v>8.85</v>
      </c>
      <c r="S33" s="1">
        <f>S5*(R33-R32)</f>
        <v>11.999999999999744</v>
      </c>
      <c r="T33" s="37"/>
      <c r="U33" s="1"/>
      <c r="V33" s="37">
        <v>13.3</v>
      </c>
      <c r="W33" s="1">
        <f>W5*(V33-V32)</f>
        <v>180.00000000000256</v>
      </c>
      <c r="X33" s="37">
        <v>10.26</v>
      </c>
      <c r="Y33" s="1">
        <f>Y5*(X33-X32)</f>
        <v>11.999999999999744</v>
      </c>
      <c r="Z33" s="37"/>
      <c r="AA33" s="1">
        <f>AA5*(Z33-Z32)</f>
        <v>0</v>
      </c>
      <c r="AB33" s="37"/>
      <c r="AC33" s="1">
        <f>AC5*(AB33-AB32)</f>
        <v>0</v>
      </c>
      <c r="AD33" s="40">
        <v>7.17</v>
      </c>
      <c r="AE33" s="1">
        <f>AE5*(AD33-AD32)</f>
        <v>149.99999999999903</v>
      </c>
      <c r="AF33" s="40">
        <v>4.84</v>
      </c>
      <c r="AG33" s="1">
        <f>AG5*(AF33-AF32)</f>
        <v>71.99999999999847</v>
      </c>
      <c r="AH33" s="1">
        <f t="shared" si="0"/>
        <v>6186.000000000025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154845.20000000004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43"/>
  <sheetViews>
    <sheetView zoomScaleSheetLayoutView="50" zoomScalePageLayoutView="0" workbookViewId="0" topLeftCell="AA1">
      <selection activeCell="AA50" sqref="AA50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625" style="0" customWidth="1"/>
    <col min="8" max="8" width="10.75390625" style="0" customWidth="1"/>
    <col min="9" max="9" width="10.00390625" style="0" customWidth="1"/>
    <col min="10" max="10" width="10.75390625" style="0" customWidth="1"/>
    <col min="11" max="11" width="11.00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9.7539062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10.75390625" style="0" customWidth="1"/>
    <col min="37" max="37" width="8.875" style="0" customWidth="1"/>
    <col min="38" max="39" width="9.75390625" style="0" customWidth="1"/>
    <col min="40" max="40" width="8.75390625" style="0" customWidth="1"/>
    <col min="42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9" t="s">
        <v>0</v>
      </c>
    </row>
    <row r="2" spans="2:45" ht="12.75">
      <c r="B2" s="19" t="s">
        <v>74</v>
      </c>
      <c r="C2" s="35">
        <f>'Сч-ТЭЦ'!C2</f>
        <v>43089</v>
      </c>
      <c r="AH2" s="137"/>
      <c r="AI2" s="137"/>
      <c r="AJ2" s="137"/>
      <c r="AK2" s="137"/>
      <c r="AL2" s="138"/>
      <c r="AM2" s="138"/>
      <c r="AN2" s="138"/>
      <c r="AO2" s="138"/>
      <c r="AP2" s="22"/>
      <c r="AQ2" s="22"/>
      <c r="AR2" s="22"/>
      <c r="AS2" s="22"/>
    </row>
    <row r="3" spans="34:46" ht="13.5" thickBot="1">
      <c r="AH3" s="139"/>
      <c r="AI3" s="139"/>
      <c r="AJ3" s="139"/>
      <c r="AK3" s="139"/>
      <c r="AL3" s="139"/>
      <c r="AM3" s="140" t="s">
        <v>97</v>
      </c>
      <c r="AN3" s="140" t="s">
        <v>98</v>
      </c>
      <c r="AO3" s="140" t="s">
        <v>99</v>
      </c>
      <c r="AP3" s="2"/>
      <c r="AT3" s="2"/>
    </row>
    <row r="4" spans="1:42" ht="13.5" thickBot="1">
      <c r="A4" s="5"/>
      <c r="B4" s="4" t="s">
        <v>86</v>
      </c>
      <c r="C4" s="11"/>
      <c r="D4" s="8"/>
      <c r="E4" s="32">
        <v>33000</v>
      </c>
      <c r="F4" s="4" t="s">
        <v>87</v>
      </c>
      <c r="G4" s="11"/>
      <c r="H4" s="8"/>
      <c r="I4" s="32">
        <v>33000</v>
      </c>
      <c r="J4" s="4"/>
      <c r="K4" s="8" t="s">
        <v>69</v>
      </c>
      <c r="L4" s="8" t="s">
        <v>91</v>
      </c>
      <c r="M4" s="8" t="s">
        <v>92</v>
      </c>
      <c r="N4" s="8" t="s">
        <v>6</v>
      </c>
      <c r="O4" s="8"/>
      <c r="P4" s="8">
        <v>33000</v>
      </c>
      <c r="Q4" s="3"/>
      <c r="R4" s="4"/>
      <c r="S4" s="8" t="s">
        <v>69</v>
      </c>
      <c r="T4" s="8" t="s">
        <v>93</v>
      </c>
      <c r="U4" s="8" t="s">
        <v>94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41" t="s">
        <v>22</v>
      </c>
      <c r="AI4" s="139" t="s">
        <v>22</v>
      </c>
      <c r="AJ4" s="139" t="s">
        <v>18</v>
      </c>
      <c r="AK4" s="139" t="s">
        <v>18</v>
      </c>
      <c r="AL4" s="139" t="s">
        <v>20</v>
      </c>
      <c r="AM4" s="139" t="s">
        <v>22</v>
      </c>
      <c r="AN4" s="139" t="s">
        <v>26</v>
      </c>
      <c r="AO4" s="142" t="s">
        <v>26</v>
      </c>
      <c r="AP4" s="2"/>
    </row>
    <row r="5" spans="1:42" ht="13.5" thickBot="1">
      <c r="A5" s="23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41" t="s">
        <v>15</v>
      </c>
      <c r="AI5" s="139" t="s">
        <v>17</v>
      </c>
      <c r="AJ5" s="139" t="s">
        <v>19</v>
      </c>
      <c r="AK5" s="139"/>
      <c r="AL5" s="139" t="s">
        <v>21</v>
      </c>
      <c r="AM5" s="139" t="s">
        <v>25</v>
      </c>
      <c r="AN5" s="139" t="s">
        <v>27</v>
      </c>
      <c r="AO5" s="142" t="s">
        <v>27</v>
      </c>
      <c r="AP5" s="2"/>
    </row>
    <row r="6" spans="1:42" ht="12.75">
      <c r="A6" s="7"/>
      <c r="B6" s="7" t="s">
        <v>3</v>
      </c>
      <c r="C6" s="2" t="s">
        <v>85</v>
      </c>
      <c r="D6" s="7" t="s">
        <v>3</v>
      </c>
      <c r="E6" s="13" t="s">
        <v>88</v>
      </c>
      <c r="F6" s="7" t="s">
        <v>3</v>
      </c>
      <c r="G6" s="2" t="s">
        <v>85</v>
      </c>
      <c r="H6" s="7" t="s">
        <v>3</v>
      </c>
      <c r="I6" s="13" t="s">
        <v>88</v>
      </c>
      <c r="J6" s="7" t="s">
        <v>3</v>
      </c>
      <c r="K6" s="2" t="s">
        <v>85</v>
      </c>
      <c r="L6" s="7" t="s">
        <v>3</v>
      </c>
      <c r="M6" s="2" t="s">
        <v>89</v>
      </c>
      <c r="N6" s="7" t="s">
        <v>3</v>
      </c>
      <c r="O6" s="13" t="s">
        <v>88</v>
      </c>
      <c r="P6" s="7" t="s">
        <v>3</v>
      </c>
      <c r="Q6" s="13" t="s">
        <v>90</v>
      </c>
      <c r="R6" s="7" t="s">
        <v>3</v>
      </c>
      <c r="S6" s="2" t="s">
        <v>85</v>
      </c>
      <c r="T6" s="7" t="s">
        <v>3</v>
      </c>
      <c r="U6" s="2" t="s">
        <v>89</v>
      </c>
      <c r="V6" s="7" t="s">
        <v>3</v>
      </c>
      <c r="W6" s="13" t="s">
        <v>88</v>
      </c>
      <c r="X6" s="7" t="s">
        <v>3</v>
      </c>
      <c r="Y6" s="13" t="s">
        <v>90</v>
      </c>
      <c r="Z6" s="7" t="s">
        <v>3</v>
      </c>
      <c r="AA6" s="2" t="s">
        <v>85</v>
      </c>
      <c r="AB6" s="7" t="s">
        <v>3</v>
      </c>
      <c r="AC6" s="13" t="s">
        <v>88</v>
      </c>
      <c r="AD6" s="7" t="s">
        <v>3</v>
      </c>
      <c r="AE6" s="2" t="s">
        <v>85</v>
      </c>
      <c r="AF6" s="7" t="s">
        <v>3</v>
      </c>
      <c r="AG6" s="2" t="s">
        <v>88</v>
      </c>
      <c r="AH6" s="141" t="s">
        <v>16</v>
      </c>
      <c r="AI6" s="139" t="s">
        <v>16</v>
      </c>
      <c r="AJ6" s="139" t="s">
        <v>4</v>
      </c>
      <c r="AK6" s="139" t="s">
        <v>5</v>
      </c>
      <c r="AL6" s="139" t="s">
        <v>4</v>
      </c>
      <c r="AM6" s="139" t="s">
        <v>23</v>
      </c>
      <c r="AN6" s="139" t="s">
        <v>28</v>
      </c>
      <c r="AO6" s="142" t="s">
        <v>13</v>
      </c>
      <c r="AP6" s="2"/>
    </row>
    <row r="7" spans="1:42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41" t="s">
        <v>14</v>
      </c>
      <c r="AI7" s="139" t="s">
        <v>14</v>
      </c>
      <c r="AJ7" s="139"/>
      <c r="AK7" s="139"/>
      <c r="AL7" s="139"/>
      <c r="AM7" s="139" t="s">
        <v>24</v>
      </c>
      <c r="AN7" s="139" t="s">
        <v>13</v>
      </c>
      <c r="AO7" s="142" t="s">
        <v>18</v>
      </c>
      <c r="AP7" s="2"/>
    </row>
    <row r="8" spans="1:49" ht="12" customHeight="1" thickBo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33">
        <v>33</v>
      </c>
      <c r="AH8" s="143">
        <v>34</v>
      </c>
      <c r="AI8" s="144">
        <v>35</v>
      </c>
      <c r="AJ8" s="144">
        <v>36</v>
      </c>
      <c r="AK8" s="144">
        <v>37</v>
      </c>
      <c r="AL8" s="144">
        <v>38</v>
      </c>
      <c r="AM8" s="144">
        <v>39</v>
      </c>
      <c r="AN8" s="144">
        <v>40</v>
      </c>
      <c r="AO8" s="144">
        <v>41</v>
      </c>
      <c r="AP8" s="2"/>
      <c r="AU8" s="2"/>
      <c r="AV8" s="2"/>
      <c r="AW8" s="2"/>
    </row>
    <row r="9" spans="1:42" ht="15" customHeight="1" thickBot="1">
      <c r="A9" s="1">
        <v>0</v>
      </c>
      <c r="B9" s="127">
        <v>77.1</v>
      </c>
      <c r="C9" s="1"/>
      <c r="D9" s="127">
        <v>87.9</v>
      </c>
      <c r="E9" s="1"/>
      <c r="F9" s="127">
        <v>295</v>
      </c>
      <c r="G9" s="1"/>
      <c r="H9" s="127">
        <v>29.1</v>
      </c>
      <c r="I9" s="1"/>
      <c r="J9" s="127">
        <v>53.7</v>
      </c>
      <c r="K9" s="1"/>
      <c r="L9" s="37"/>
      <c r="M9" s="1"/>
      <c r="N9" s="37">
        <v>0.12</v>
      </c>
      <c r="O9" s="1"/>
      <c r="P9" s="37"/>
      <c r="Q9" s="1"/>
      <c r="R9" s="127"/>
      <c r="S9" s="1"/>
      <c r="T9" s="127">
        <v>73.4</v>
      </c>
      <c r="U9" s="1"/>
      <c r="V9" s="127">
        <v>0.81</v>
      </c>
      <c r="W9" s="1"/>
      <c r="X9" s="37"/>
      <c r="Y9" s="1"/>
      <c r="Z9" s="127">
        <v>0.1</v>
      </c>
      <c r="AA9" s="1"/>
      <c r="AB9" s="127">
        <v>0.2</v>
      </c>
      <c r="AC9" s="1"/>
      <c r="AD9" s="127">
        <v>76.5</v>
      </c>
      <c r="AE9" s="1"/>
      <c r="AF9" s="127">
        <v>2.8</v>
      </c>
      <c r="AG9" s="4"/>
      <c r="AH9" s="141"/>
      <c r="AI9" s="139"/>
      <c r="AJ9" s="139"/>
      <c r="AK9" s="139"/>
      <c r="AL9" s="139"/>
      <c r="AM9" s="139"/>
      <c r="AN9" s="139"/>
      <c r="AO9" s="139"/>
      <c r="AP9" s="2"/>
    </row>
    <row r="10" spans="1:43" ht="15" customHeight="1" thickBot="1">
      <c r="A10" s="1">
        <v>1</v>
      </c>
      <c r="B10" s="127">
        <v>77.4</v>
      </c>
      <c r="C10" s="20">
        <f aca="true" t="shared" si="0" ref="C10:C16">33000*(B10-B9)</f>
        <v>9900.000000000375</v>
      </c>
      <c r="D10" s="127">
        <v>88.17</v>
      </c>
      <c r="E10" s="20">
        <f aca="true" t="shared" si="1" ref="E10:E16">33000*(D10-D9)</f>
        <v>8909.999999999869</v>
      </c>
      <c r="F10" s="127">
        <v>295.3</v>
      </c>
      <c r="G10" s="20">
        <f aca="true" t="shared" si="2" ref="G10:G16">33000*(F10-F9)</f>
        <v>9900.000000000375</v>
      </c>
      <c r="H10" s="127">
        <v>29.16</v>
      </c>
      <c r="I10" s="20">
        <f aca="true" t="shared" si="3" ref="I10:I16">33000*(H10-H9)</f>
        <v>1979.9999999999577</v>
      </c>
      <c r="J10" s="127">
        <v>53.8</v>
      </c>
      <c r="K10" s="1">
        <f aca="true" t="shared" si="4" ref="K10:K35">33000*(J10-J9)</f>
        <v>3299.9999999998126</v>
      </c>
      <c r="L10" s="37"/>
      <c r="M10" s="1">
        <f aca="true" t="shared" si="5" ref="M10:M35">33000*(L10-L9)</f>
        <v>0</v>
      </c>
      <c r="N10" s="37">
        <v>0.2</v>
      </c>
      <c r="O10" s="1">
        <f aca="true" t="shared" si="6" ref="O10:O35">33000*(N10-N9)</f>
        <v>2640.0000000000005</v>
      </c>
      <c r="P10" s="37"/>
      <c r="Q10" s="1">
        <f aca="true" t="shared" si="7" ref="Q10:Q35">33000*(P10-P9)</f>
        <v>0</v>
      </c>
      <c r="R10" s="127"/>
      <c r="S10" s="1">
        <f aca="true" t="shared" si="8" ref="S10:S35">33000*(R10-R9)</f>
        <v>0</v>
      </c>
      <c r="T10" s="127">
        <v>73.6</v>
      </c>
      <c r="U10" s="1">
        <f aca="true" t="shared" si="9" ref="U10:U35">33000*(T10-T9)</f>
        <v>6599.999999999625</v>
      </c>
      <c r="V10" s="127">
        <v>0.9</v>
      </c>
      <c r="W10" s="1">
        <f aca="true" t="shared" si="10" ref="W10:W35">33000*(V10-V9)</f>
        <v>2969.999999999999</v>
      </c>
      <c r="X10" s="37"/>
      <c r="Y10" s="1">
        <f aca="true" t="shared" si="11" ref="Y10:Y35">33000*(X10-X9)</f>
        <v>0</v>
      </c>
      <c r="Z10" s="127">
        <v>0.35</v>
      </c>
      <c r="AA10" s="20">
        <f aca="true" t="shared" si="12" ref="AA10:AA16">33000*(Z10-Z9)</f>
        <v>8249.999999999998</v>
      </c>
      <c r="AB10" s="127">
        <v>0.4</v>
      </c>
      <c r="AC10" s="20">
        <f aca="true" t="shared" si="13" ref="AC10:AC16">33000*(AB10-AB9)</f>
        <v>6600</v>
      </c>
      <c r="AD10" s="127">
        <v>77.17</v>
      </c>
      <c r="AE10" s="20">
        <f aca="true" t="shared" si="14" ref="AE10:AE16">33000*(AD10-AD9)</f>
        <v>22110.000000000055</v>
      </c>
      <c r="AF10" s="127">
        <v>3</v>
      </c>
      <c r="AG10" s="34">
        <f aca="true" t="shared" si="15" ref="AG10:AG16">33000*(AF10-AF9)</f>
        <v>6600.0000000000055</v>
      </c>
      <c r="AH10" s="145">
        <f>C10+G10+K10-M10+S10-U10+AA10+AE10</f>
        <v>46860.00000000099</v>
      </c>
      <c r="AI10" s="146">
        <f aca="true" t="shared" si="16" ref="AI10:AI36">E10+I10+O10-Q10+W10-Y10+AC10+AG10</f>
        <v>29699.999999999833</v>
      </c>
      <c r="AJ10" s="146">
        <f>('ГПП-ТЭЦфид.связи'!AH10)</f>
        <v>19799.99999999994</v>
      </c>
      <c r="AK10" s="146">
        <f>('ГПП-ТЭЦфид.связи'!AI10)</f>
        <v>4751.9999999999745</v>
      </c>
      <c r="AL10" s="139">
        <f>'Стор итог'!AH8</f>
        <v>5224.00000000003</v>
      </c>
      <c r="AM10" s="139">
        <f aca="true" t="shared" si="17" ref="AM10:AM36">AH10-AL10</f>
        <v>41636.00000000096</v>
      </c>
      <c r="AN10" s="139">
        <f aca="true" t="shared" si="18" ref="AN10:AN36">AJ10+AM10</f>
        <v>61436.0000000009</v>
      </c>
      <c r="AO10" s="139">
        <f aca="true" t="shared" si="19" ref="AO10:AO36">AL10+AN10</f>
        <v>66660.00000000093</v>
      </c>
      <c r="AP10" s="2"/>
      <c r="AQ10" s="2"/>
    </row>
    <row r="11" spans="1:42" ht="15" customHeight="1" thickBot="1">
      <c r="A11" s="1">
        <v>2</v>
      </c>
      <c r="B11" s="127">
        <v>77.7</v>
      </c>
      <c r="C11" s="1">
        <f t="shared" si="0"/>
        <v>9899.999999999905</v>
      </c>
      <c r="D11" s="127">
        <v>88.34</v>
      </c>
      <c r="E11" s="1">
        <f t="shared" si="1"/>
        <v>5610.000000000056</v>
      </c>
      <c r="F11" s="127">
        <v>295.66</v>
      </c>
      <c r="G11" s="1">
        <f t="shared" si="2"/>
        <v>11880.000000000451</v>
      </c>
      <c r="H11" s="127">
        <v>29.39</v>
      </c>
      <c r="I11" s="1">
        <f t="shared" si="3"/>
        <v>7590.000000000014</v>
      </c>
      <c r="J11" s="127">
        <v>53.9</v>
      </c>
      <c r="K11" s="1">
        <f t="shared" si="4"/>
        <v>3300.000000000047</v>
      </c>
      <c r="L11" s="37"/>
      <c r="M11" s="1">
        <f t="shared" si="5"/>
        <v>0</v>
      </c>
      <c r="N11" s="37">
        <v>0.33</v>
      </c>
      <c r="O11" s="1">
        <f t="shared" si="6"/>
        <v>4290</v>
      </c>
      <c r="P11" s="37"/>
      <c r="Q11" s="1">
        <f t="shared" si="7"/>
        <v>0</v>
      </c>
      <c r="R11" s="127"/>
      <c r="S11" s="1">
        <f t="shared" si="8"/>
        <v>0</v>
      </c>
      <c r="T11" s="127">
        <v>73.8</v>
      </c>
      <c r="U11" s="1">
        <f t="shared" si="9"/>
        <v>6600.000000000094</v>
      </c>
      <c r="V11" s="127">
        <v>1.02</v>
      </c>
      <c r="W11" s="1">
        <f t="shared" si="10"/>
        <v>3960</v>
      </c>
      <c r="X11" s="37"/>
      <c r="Y11" s="1">
        <f t="shared" si="11"/>
        <v>0</v>
      </c>
      <c r="Z11" s="127">
        <v>0.86</v>
      </c>
      <c r="AA11" s="1">
        <f t="shared" si="12"/>
        <v>16830</v>
      </c>
      <c r="AB11" s="127">
        <v>0.6</v>
      </c>
      <c r="AC11" s="1">
        <f t="shared" si="13"/>
        <v>6599.999999999998</v>
      </c>
      <c r="AD11" s="127">
        <v>77.68</v>
      </c>
      <c r="AE11" s="1">
        <f t="shared" si="14"/>
        <v>16830.000000000167</v>
      </c>
      <c r="AF11" s="127">
        <v>3.26</v>
      </c>
      <c r="AG11" s="4">
        <f t="shared" si="15"/>
        <v>8579.999999999993</v>
      </c>
      <c r="AH11" s="145">
        <f aca="true" t="shared" si="20" ref="AH11:AH36">C11+G11+K11-M11+S11-U11+AA11+AE11</f>
        <v>52140.00000000047</v>
      </c>
      <c r="AI11" s="146">
        <f t="shared" si="16"/>
        <v>36630.00000000006</v>
      </c>
      <c r="AJ11" s="146">
        <f>('ГПП-ТЭЦфид.связи'!AH11)</f>
        <v>19919.999999999935</v>
      </c>
      <c r="AK11" s="146">
        <f>('ГПП-ТЭЦфид.связи'!AI11)</f>
        <v>6000.0000000001</v>
      </c>
      <c r="AL11" s="139">
        <f>'Стор итог'!AH9</f>
        <v>4704.200000000012</v>
      </c>
      <c r="AM11" s="139">
        <f t="shared" si="17"/>
        <v>47435.80000000046</v>
      </c>
      <c r="AN11" s="139">
        <f t="shared" si="18"/>
        <v>67355.8000000004</v>
      </c>
      <c r="AO11" s="139">
        <f t="shared" si="19"/>
        <v>72060.00000000041</v>
      </c>
      <c r="AP11" s="2"/>
    </row>
    <row r="12" spans="1:42" ht="15" customHeight="1" thickBot="1">
      <c r="A12" s="1">
        <v>3</v>
      </c>
      <c r="B12" s="127">
        <v>78</v>
      </c>
      <c r="C12" s="1">
        <f t="shared" si="0"/>
        <v>9899.999999999905</v>
      </c>
      <c r="D12" s="127">
        <v>88.6</v>
      </c>
      <c r="E12" s="1">
        <f t="shared" si="1"/>
        <v>8579.9999999997</v>
      </c>
      <c r="F12" s="127">
        <v>296</v>
      </c>
      <c r="G12" s="1">
        <f t="shared" si="2"/>
        <v>11219.999999999174</v>
      </c>
      <c r="H12" s="127">
        <v>29.7</v>
      </c>
      <c r="I12" s="1">
        <f t="shared" si="3"/>
        <v>10229.999999999958</v>
      </c>
      <c r="J12" s="127">
        <v>53.95</v>
      </c>
      <c r="K12" s="1">
        <f t="shared" si="4"/>
        <v>1650.0000000001407</v>
      </c>
      <c r="L12" s="37"/>
      <c r="M12" s="1">
        <f t="shared" si="5"/>
        <v>0</v>
      </c>
      <c r="N12" s="37">
        <v>0.44</v>
      </c>
      <c r="O12" s="1">
        <f t="shared" si="6"/>
        <v>3629.9999999999995</v>
      </c>
      <c r="P12" s="37"/>
      <c r="Q12" s="1">
        <f t="shared" si="7"/>
        <v>0</v>
      </c>
      <c r="R12" s="127"/>
      <c r="S12" s="1">
        <f t="shared" si="8"/>
        <v>0</v>
      </c>
      <c r="T12" s="127">
        <v>74</v>
      </c>
      <c r="U12" s="1">
        <f t="shared" si="9"/>
        <v>6600.000000000094</v>
      </c>
      <c r="V12" s="127">
        <v>1.05</v>
      </c>
      <c r="W12" s="1">
        <f t="shared" si="10"/>
        <v>990.0000000000009</v>
      </c>
      <c r="X12" s="37"/>
      <c r="Y12" s="1">
        <f t="shared" si="11"/>
        <v>0</v>
      </c>
      <c r="Z12" s="127">
        <v>1.34</v>
      </c>
      <c r="AA12" s="1">
        <f t="shared" si="12"/>
        <v>15840.000000000004</v>
      </c>
      <c r="AB12" s="127">
        <v>0.8</v>
      </c>
      <c r="AC12" s="1">
        <f t="shared" si="13"/>
        <v>6600.000000000002</v>
      </c>
      <c r="AD12" s="127">
        <v>78.18</v>
      </c>
      <c r="AE12" s="1">
        <f t="shared" si="14"/>
        <v>16500</v>
      </c>
      <c r="AF12" s="127">
        <v>3.48</v>
      </c>
      <c r="AG12" s="4">
        <f t="shared" si="15"/>
        <v>7260.000000000006</v>
      </c>
      <c r="AH12" s="145">
        <f t="shared" si="20"/>
        <v>48509.99999999913</v>
      </c>
      <c r="AI12" s="146">
        <f t="shared" si="16"/>
        <v>37289.999999999665</v>
      </c>
      <c r="AJ12" s="146">
        <f>('ГПП-ТЭЦфид.связи'!AH12)</f>
        <v>19128.00000000009</v>
      </c>
      <c r="AK12" s="146">
        <f>('ГПП-ТЭЦфид.связи'!AI12)</f>
        <v>5039.9999999999645</v>
      </c>
      <c r="AL12" s="139">
        <f>'Стор итог'!AH10</f>
        <v>4661.000000000013</v>
      </c>
      <c r="AM12" s="139">
        <f t="shared" si="17"/>
        <v>43848.99999999911</v>
      </c>
      <c r="AN12" s="139">
        <f t="shared" si="18"/>
        <v>62976.9999999992</v>
      </c>
      <c r="AO12" s="139">
        <f t="shared" si="19"/>
        <v>67637.99999999921</v>
      </c>
      <c r="AP12" s="2"/>
    </row>
    <row r="13" spans="1:42" ht="15" customHeight="1" thickBot="1">
      <c r="A13" s="1">
        <v>4</v>
      </c>
      <c r="B13" s="127">
        <v>78.4</v>
      </c>
      <c r="C13" s="1">
        <f t="shared" si="0"/>
        <v>13200.000000000187</v>
      </c>
      <c r="D13" s="127">
        <v>88.7</v>
      </c>
      <c r="E13" s="1">
        <f t="shared" si="1"/>
        <v>3300.0000000002815</v>
      </c>
      <c r="F13" s="127">
        <v>296.45</v>
      </c>
      <c r="G13" s="1">
        <f t="shared" si="2"/>
        <v>14849.999999999625</v>
      </c>
      <c r="H13" s="127">
        <v>30.04</v>
      </c>
      <c r="I13" s="1">
        <f t="shared" si="3"/>
        <v>11219.999999999995</v>
      </c>
      <c r="J13" s="127">
        <v>53.99</v>
      </c>
      <c r="K13" s="1">
        <f t="shared" si="4"/>
        <v>1319.9999999999718</v>
      </c>
      <c r="L13" s="37"/>
      <c r="M13" s="1">
        <f t="shared" si="5"/>
        <v>0</v>
      </c>
      <c r="N13" s="37">
        <v>0.54</v>
      </c>
      <c r="O13" s="1">
        <f t="shared" si="6"/>
        <v>3300.000000000001</v>
      </c>
      <c r="P13" s="37"/>
      <c r="Q13" s="1">
        <f t="shared" si="7"/>
        <v>0</v>
      </c>
      <c r="R13" s="127"/>
      <c r="S13" s="1">
        <f t="shared" si="8"/>
        <v>0</v>
      </c>
      <c r="T13" s="127">
        <v>74.4</v>
      </c>
      <c r="U13" s="1">
        <f t="shared" si="9"/>
        <v>13200.000000000187</v>
      </c>
      <c r="V13" s="127">
        <v>1.09</v>
      </c>
      <c r="W13" s="1">
        <f t="shared" si="10"/>
        <v>1320.0000000000011</v>
      </c>
      <c r="X13" s="37"/>
      <c r="Y13" s="1">
        <f t="shared" si="11"/>
        <v>0</v>
      </c>
      <c r="Z13" s="127">
        <v>1.81</v>
      </c>
      <c r="AA13" s="1">
        <f t="shared" si="12"/>
        <v>15510</v>
      </c>
      <c r="AB13" s="127">
        <v>0.99</v>
      </c>
      <c r="AC13" s="1">
        <f t="shared" si="13"/>
        <v>6269.999999999998</v>
      </c>
      <c r="AD13" s="127">
        <v>78.69</v>
      </c>
      <c r="AE13" s="1">
        <f t="shared" si="14"/>
        <v>16829.9999999997</v>
      </c>
      <c r="AF13" s="127">
        <v>3.7</v>
      </c>
      <c r="AG13" s="4">
        <f t="shared" si="15"/>
        <v>7260.000000000006</v>
      </c>
      <c r="AH13" s="145">
        <f t="shared" si="20"/>
        <v>48509.999999999294</v>
      </c>
      <c r="AI13" s="146">
        <f t="shared" si="16"/>
        <v>32670.000000000284</v>
      </c>
      <c r="AJ13" s="146">
        <f>('ГПП-ТЭЦфид.связи'!AH13)</f>
        <v>19992.000000000022</v>
      </c>
      <c r="AK13" s="146">
        <f>('ГПП-ТЭЦфид.связи'!AI13)</f>
        <v>6191.999999999985</v>
      </c>
      <c r="AL13" s="139">
        <f>'Стор итог'!AH11</f>
        <v>4527.999999999979</v>
      </c>
      <c r="AM13" s="139">
        <f t="shared" si="17"/>
        <v>43981.999999999316</v>
      </c>
      <c r="AN13" s="139">
        <f t="shared" si="18"/>
        <v>63973.99999999934</v>
      </c>
      <c r="AO13" s="139">
        <f t="shared" si="19"/>
        <v>68501.99999999932</v>
      </c>
      <c r="AP13" s="2"/>
    </row>
    <row r="14" spans="1:42" ht="15" customHeight="1" thickBot="1">
      <c r="A14" s="1">
        <v>5</v>
      </c>
      <c r="B14" s="127">
        <v>78.7</v>
      </c>
      <c r="C14" s="1">
        <f t="shared" si="0"/>
        <v>9899.999999999905</v>
      </c>
      <c r="D14" s="127">
        <v>89.1</v>
      </c>
      <c r="E14" s="1">
        <f t="shared" si="1"/>
        <v>13199.999999999718</v>
      </c>
      <c r="F14" s="127">
        <v>297</v>
      </c>
      <c r="G14" s="1">
        <f t="shared" si="2"/>
        <v>18150.000000000375</v>
      </c>
      <c r="H14" s="127">
        <v>30.35</v>
      </c>
      <c r="I14" s="1">
        <f t="shared" si="3"/>
        <v>10230.000000000075</v>
      </c>
      <c r="J14" s="127">
        <v>54.04</v>
      </c>
      <c r="K14" s="1">
        <f t="shared" si="4"/>
        <v>1649.9999999999063</v>
      </c>
      <c r="L14" s="37"/>
      <c r="M14" s="1">
        <f t="shared" si="5"/>
        <v>0</v>
      </c>
      <c r="N14" s="37">
        <v>0.63</v>
      </c>
      <c r="O14" s="1">
        <f t="shared" si="6"/>
        <v>2969.999999999999</v>
      </c>
      <c r="P14" s="37"/>
      <c r="Q14" s="1">
        <f t="shared" si="7"/>
        <v>0</v>
      </c>
      <c r="R14" s="127"/>
      <c r="S14" s="1">
        <f t="shared" si="8"/>
        <v>0</v>
      </c>
      <c r="T14" s="127">
        <v>74.6</v>
      </c>
      <c r="U14" s="1">
        <f t="shared" si="9"/>
        <v>6599.999999999625</v>
      </c>
      <c r="V14" s="127">
        <v>1.11</v>
      </c>
      <c r="W14" s="1">
        <f t="shared" si="10"/>
        <v>660.0000000000006</v>
      </c>
      <c r="X14" s="37"/>
      <c r="Y14" s="1">
        <f t="shared" si="11"/>
        <v>0</v>
      </c>
      <c r="Z14" s="127">
        <v>2.29</v>
      </c>
      <c r="AA14" s="1">
        <f t="shared" si="12"/>
        <v>15840</v>
      </c>
      <c r="AB14" s="127">
        <v>1.17</v>
      </c>
      <c r="AC14" s="1">
        <f t="shared" si="13"/>
        <v>5939.999999999998</v>
      </c>
      <c r="AD14" s="127">
        <v>79.19</v>
      </c>
      <c r="AE14" s="1">
        <f t="shared" si="14"/>
        <v>16500</v>
      </c>
      <c r="AF14" s="127">
        <v>3.9</v>
      </c>
      <c r="AG14" s="4">
        <f t="shared" si="15"/>
        <v>6599.999999999991</v>
      </c>
      <c r="AH14" s="145">
        <f t="shared" si="20"/>
        <v>55440.00000000056</v>
      </c>
      <c r="AI14" s="146">
        <f t="shared" si="16"/>
        <v>39599.99999999978</v>
      </c>
      <c r="AJ14" s="146">
        <f>('ГПП-ТЭЦфид.связи'!AH14)</f>
        <v>19919.999999999935</v>
      </c>
      <c r="AK14" s="146">
        <f>('ГПП-ТЭЦфид.связи'!AI14)</f>
        <v>6095.99999999998</v>
      </c>
      <c r="AL14" s="139">
        <f>'Стор итог'!AH12</f>
        <v>4639.400000000021</v>
      </c>
      <c r="AM14" s="139">
        <f t="shared" si="17"/>
        <v>50800.60000000054</v>
      </c>
      <c r="AN14" s="139">
        <f t="shared" si="18"/>
        <v>70720.60000000047</v>
      </c>
      <c r="AO14" s="139">
        <f t="shared" si="19"/>
        <v>75360.0000000005</v>
      </c>
      <c r="AP14" s="2"/>
    </row>
    <row r="15" spans="1:42" ht="15" customHeight="1" thickBot="1">
      <c r="A15" s="1">
        <v>6</v>
      </c>
      <c r="B15" s="127">
        <v>79</v>
      </c>
      <c r="C15" s="1">
        <f t="shared" si="0"/>
        <v>9899.999999999905</v>
      </c>
      <c r="D15" s="127">
        <v>89.2</v>
      </c>
      <c r="E15" s="1">
        <f t="shared" si="1"/>
        <v>3300.0000000002815</v>
      </c>
      <c r="F15" s="127">
        <v>297.2</v>
      </c>
      <c r="G15" s="1">
        <f t="shared" si="2"/>
        <v>6599.999999999625</v>
      </c>
      <c r="H15" s="127">
        <v>30.6</v>
      </c>
      <c r="I15" s="1">
        <f t="shared" si="3"/>
        <v>8250</v>
      </c>
      <c r="J15" s="127">
        <v>54.1</v>
      </c>
      <c r="K15" s="1">
        <f t="shared" si="4"/>
        <v>1980.000000000075</v>
      </c>
      <c r="L15" s="37"/>
      <c r="M15" s="1">
        <f t="shared" si="5"/>
        <v>0</v>
      </c>
      <c r="N15" s="37">
        <v>0.7</v>
      </c>
      <c r="O15" s="1">
        <f t="shared" si="6"/>
        <v>2309.999999999998</v>
      </c>
      <c r="P15" s="37"/>
      <c r="Q15" s="1">
        <f t="shared" si="7"/>
        <v>0</v>
      </c>
      <c r="R15" s="127"/>
      <c r="S15" s="1">
        <f t="shared" si="8"/>
        <v>0</v>
      </c>
      <c r="T15" s="127">
        <v>74.8</v>
      </c>
      <c r="U15" s="1">
        <f t="shared" si="9"/>
        <v>6600.000000000094</v>
      </c>
      <c r="V15" s="127">
        <v>1.13</v>
      </c>
      <c r="W15" s="1">
        <f>33000*(V15-V14)</f>
        <v>659.9999999999933</v>
      </c>
      <c r="X15" s="37"/>
      <c r="Y15" s="1">
        <f t="shared" si="11"/>
        <v>0</v>
      </c>
      <c r="Z15" s="127">
        <v>3.24</v>
      </c>
      <c r="AA15" s="1">
        <f t="shared" si="12"/>
        <v>31350.000000000007</v>
      </c>
      <c r="AB15" s="127">
        <v>1.37</v>
      </c>
      <c r="AC15" s="1">
        <f t="shared" si="13"/>
        <v>6600.0000000000055</v>
      </c>
      <c r="AD15" s="127">
        <v>79.7</v>
      </c>
      <c r="AE15" s="1">
        <f t="shared" si="14"/>
        <v>16830.000000000167</v>
      </c>
      <c r="AF15" s="127">
        <v>4.14</v>
      </c>
      <c r="AG15" s="4">
        <f t="shared" si="15"/>
        <v>7919.999999999993</v>
      </c>
      <c r="AH15" s="145">
        <f t="shared" si="20"/>
        <v>60059.99999999969</v>
      </c>
      <c r="AI15" s="146">
        <f t="shared" si="16"/>
        <v>29040.00000000027</v>
      </c>
      <c r="AJ15" s="146">
        <f>('ГПП-ТЭЦфид.связи'!AH15)</f>
        <v>19992.000000000055</v>
      </c>
      <c r="AK15" s="146">
        <f>('ГПП-ТЭЦфид.связи'!AI15)</f>
        <v>5760.000000000043</v>
      </c>
      <c r="AL15" s="139">
        <f>'Стор итог'!AH13</f>
        <v>5277.7999999999865</v>
      </c>
      <c r="AM15" s="139">
        <f t="shared" si="17"/>
        <v>54782.1999999997</v>
      </c>
      <c r="AN15" s="139">
        <f t="shared" si="18"/>
        <v>74774.19999999975</v>
      </c>
      <c r="AO15" s="139">
        <f t="shared" si="19"/>
        <v>80051.99999999974</v>
      </c>
      <c r="AP15" s="2"/>
    </row>
    <row r="16" spans="1:42" ht="15" customHeight="1" thickBot="1">
      <c r="A16" s="1">
        <v>7</v>
      </c>
      <c r="B16" s="127">
        <v>79.4</v>
      </c>
      <c r="C16" s="1">
        <f t="shared" si="0"/>
        <v>13200.000000000187</v>
      </c>
      <c r="D16" s="127">
        <v>89.6</v>
      </c>
      <c r="E16" s="1">
        <f t="shared" si="1"/>
        <v>13199.999999999718</v>
      </c>
      <c r="F16" s="127">
        <v>297.5</v>
      </c>
      <c r="G16" s="1">
        <f t="shared" si="2"/>
        <v>9900.000000000375</v>
      </c>
      <c r="H16" s="127">
        <v>30.87</v>
      </c>
      <c r="I16" s="1">
        <f t="shared" si="3"/>
        <v>8909.999999999985</v>
      </c>
      <c r="J16" s="127">
        <v>54.2</v>
      </c>
      <c r="K16" s="1">
        <f t="shared" si="4"/>
        <v>3300.000000000047</v>
      </c>
      <c r="L16" s="37"/>
      <c r="M16" s="1">
        <f t="shared" si="5"/>
        <v>0</v>
      </c>
      <c r="N16" s="37">
        <v>0.8</v>
      </c>
      <c r="O16" s="1">
        <f t="shared" si="6"/>
        <v>3300.0000000000027</v>
      </c>
      <c r="P16" s="37"/>
      <c r="Q16" s="1">
        <f t="shared" si="7"/>
        <v>0</v>
      </c>
      <c r="R16" s="127"/>
      <c r="S16" s="1">
        <f t="shared" si="8"/>
        <v>0</v>
      </c>
      <c r="T16" s="127">
        <v>75</v>
      </c>
      <c r="U16" s="1">
        <f t="shared" si="9"/>
        <v>6600.000000000094</v>
      </c>
      <c r="V16" s="127">
        <v>1.17</v>
      </c>
      <c r="W16" s="1">
        <f t="shared" si="10"/>
        <v>1320.0000000000011</v>
      </c>
      <c r="X16" s="37"/>
      <c r="Y16" s="1">
        <f t="shared" si="11"/>
        <v>0</v>
      </c>
      <c r="Z16" s="127">
        <v>4.2</v>
      </c>
      <c r="AA16" s="1">
        <f t="shared" si="12"/>
        <v>31680</v>
      </c>
      <c r="AB16" s="127">
        <v>1.54</v>
      </c>
      <c r="AC16" s="1">
        <f t="shared" si="13"/>
        <v>5609.999999999997</v>
      </c>
      <c r="AD16" s="127">
        <v>80.2</v>
      </c>
      <c r="AE16" s="1">
        <f t="shared" si="14"/>
        <v>16500</v>
      </c>
      <c r="AF16" s="127">
        <v>4.37</v>
      </c>
      <c r="AG16" s="4">
        <f t="shared" si="15"/>
        <v>7590.000000000014</v>
      </c>
      <c r="AH16" s="145">
        <f t="shared" si="20"/>
        <v>67980.00000000051</v>
      </c>
      <c r="AI16" s="146">
        <f t="shared" si="16"/>
        <v>39929.999999999716</v>
      </c>
      <c r="AJ16" s="146">
        <f>('ГПП-ТЭЦфид.связи'!AH16)</f>
        <v>20015.99999999995</v>
      </c>
      <c r="AK16" s="146">
        <f>('ГПП-ТЭЦфид.связи'!AI16)</f>
        <v>5999.999999999982</v>
      </c>
      <c r="AL16" s="139">
        <f>'Стор итог'!AH14</f>
        <v>5207.399999999968</v>
      </c>
      <c r="AM16" s="139">
        <f t="shared" si="17"/>
        <v>62772.600000000544</v>
      </c>
      <c r="AN16" s="139">
        <f t="shared" si="18"/>
        <v>82788.6000000005</v>
      </c>
      <c r="AO16" s="139">
        <f t="shared" si="19"/>
        <v>87996.00000000047</v>
      </c>
      <c r="AP16" s="2"/>
    </row>
    <row r="17" spans="1:42" ht="15" customHeight="1" thickBot="1">
      <c r="A17" s="1">
        <v>8</v>
      </c>
      <c r="B17" s="127">
        <v>79.7</v>
      </c>
      <c r="C17" s="1">
        <f aca="true" t="shared" si="21" ref="C17:C35">33000*(B17-B16)</f>
        <v>9899.999999999905</v>
      </c>
      <c r="D17" s="127">
        <v>89.8</v>
      </c>
      <c r="E17" s="1">
        <f aca="true" t="shared" si="22" ref="E17:E35">33000*(D17-D16)</f>
        <v>6600.000000000094</v>
      </c>
      <c r="F17" s="127">
        <v>297.8</v>
      </c>
      <c r="G17" s="1">
        <f aca="true" t="shared" si="23" ref="G17:G35">33000*(F17-F16)</f>
        <v>9900.000000000375</v>
      </c>
      <c r="H17" s="127">
        <v>31</v>
      </c>
      <c r="I17" s="1">
        <f aca="true" t="shared" si="24" ref="I17:I35">33000*(H17-H16)</f>
        <v>4289.999999999967</v>
      </c>
      <c r="J17" s="127">
        <v>54.4</v>
      </c>
      <c r="K17" s="1">
        <f t="shared" si="4"/>
        <v>6599.999999999859</v>
      </c>
      <c r="L17" s="37"/>
      <c r="M17" s="1">
        <f t="shared" si="5"/>
        <v>0</v>
      </c>
      <c r="N17" s="37">
        <v>0.97</v>
      </c>
      <c r="O17" s="1">
        <f t="shared" si="6"/>
        <v>5609.999999999997</v>
      </c>
      <c r="P17" s="37"/>
      <c r="Q17" s="1">
        <f t="shared" si="7"/>
        <v>0</v>
      </c>
      <c r="R17" s="127"/>
      <c r="S17" s="1">
        <f t="shared" si="8"/>
        <v>0</v>
      </c>
      <c r="T17" s="127">
        <v>75.2</v>
      </c>
      <c r="U17" s="1">
        <f t="shared" si="9"/>
        <v>6600.000000000094</v>
      </c>
      <c r="V17" s="127">
        <v>1.19</v>
      </c>
      <c r="W17" s="1">
        <f t="shared" si="10"/>
        <v>660.0000000000006</v>
      </c>
      <c r="X17" s="37"/>
      <c r="Y17" s="1">
        <f t="shared" si="11"/>
        <v>0</v>
      </c>
      <c r="Z17" s="127">
        <v>4.7</v>
      </c>
      <c r="AA17" s="1">
        <f aca="true" t="shared" si="25" ref="AA17:AA35">33000*(Z17-Z16)</f>
        <v>16500</v>
      </c>
      <c r="AB17" s="127">
        <v>1.74</v>
      </c>
      <c r="AC17" s="1">
        <f aca="true" t="shared" si="26" ref="AC17:AC35">33000*(AB17-AB16)</f>
        <v>6599.999999999998</v>
      </c>
      <c r="AD17" s="127">
        <v>80.7</v>
      </c>
      <c r="AE17" s="1">
        <f aca="true" t="shared" si="27" ref="AE17:AE35">33000*(AD17-AD16)</f>
        <v>16500</v>
      </c>
      <c r="AF17" s="127">
        <v>4.6</v>
      </c>
      <c r="AG17" s="4">
        <f aca="true" t="shared" si="28" ref="AG17:AG35">33000*(AF17-AF16)</f>
        <v>7589.9999999999845</v>
      </c>
      <c r="AH17" s="145">
        <f t="shared" si="20"/>
        <v>52800.000000000044</v>
      </c>
      <c r="AI17" s="147">
        <f t="shared" si="16"/>
        <v>31350.000000000044</v>
      </c>
      <c r="AJ17" s="146">
        <f>('ГПП-ТЭЦфид.связи'!AH17)</f>
        <v>19991.99999999992</v>
      </c>
      <c r="AK17" s="146">
        <f>('ГПП-ТЭЦфид.связи'!AI17)</f>
        <v>6383.999999999982</v>
      </c>
      <c r="AL17" s="139">
        <f>'Стор итог'!AH15</f>
        <v>7877.000000000047</v>
      </c>
      <c r="AM17" s="148">
        <f t="shared" si="17"/>
        <v>44923</v>
      </c>
      <c r="AN17" s="148">
        <f t="shared" si="18"/>
        <v>64914.99999999992</v>
      </c>
      <c r="AO17" s="148">
        <f t="shared" si="19"/>
        <v>72791.99999999997</v>
      </c>
      <c r="AP17" s="2"/>
    </row>
    <row r="18" spans="1:42" ht="15" customHeight="1" thickBot="1">
      <c r="A18" s="1">
        <v>9</v>
      </c>
      <c r="B18" s="127">
        <v>80.24</v>
      </c>
      <c r="C18" s="1">
        <f t="shared" si="21"/>
        <v>17819.999999999738</v>
      </c>
      <c r="D18" s="127">
        <v>90.12</v>
      </c>
      <c r="E18" s="1">
        <f t="shared" si="22"/>
        <v>10560.000000000244</v>
      </c>
      <c r="F18" s="127">
        <v>298.25</v>
      </c>
      <c r="G18" s="21">
        <f t="shared" si="23"/>
        <v>14849.999999999625</v>
      </c>
      <c r="H18" s="127">
        <v>31.27</v>
      </c>
      <c r="I18" s="21">
        <f t="shared" si="24"/>
        <v>8909.999999999985</v>
      </c>
      <c r="J18" s="127">
        <v>54.6</v>
      </c>
      <c r="K18" s="21">
        <f t="shared" si="4"/>
        <v>6600.000000000094</v>
      </c>
      <c r="L18" s="37"/>
      <c r="M18" s="21">
        <f t="shared" si="5"/>
        <v>0</v>
      </c>
      <c r="N18" s="37">
        <v>1.1</v>
      </c>
      <c r="O18" s="21">
        <f t="shared" si="6"/>
        <v>4290.000000000004</v>
      </c>
      <c r="P18" s="37"/>
      <c r="Q18" s="21">
        <f t="shared" si="7"/>
        <v>0</v>
      </c>
      <c r="R18" s="127"/>
      <c r="S18" s="21">
        <f t="shared" si="8"/>
        <v>0</v>
      </c>
      <c r="T18" s="127">
        <v>75.4</v>
      </c>
      <c r="U18" s="21">
        <f t="shared" si="9"/>
        <v>6600.000000000094</v>
      </c>
      <c r="V18" s="127">
        <v>1.25</v>
      </c>
      <c r="W18" s="21">
        <f t="shared" si="10"/>
        <v>1980.0000000000018</v>
      </c>
      <c r="X18" s="37"/>
      <c r="Y18" s="21">
        <f t="shared" si="11"/>
        <v>0</v>
      </c>
      <c r="Z18" s="127">
        <v>5.4</v>
      </c>
      <c r="AA18" s="21">
        <f t="shared" si="25"/>
        <v>23100.000000000007</v>
      </c>
      <c r="AB18" s="127">
        <v>1.98</v>
      </c>
      <c r="AC18" s="21">
        <f t="shared" si="26"/>
        <v>7920</v>
      </c>
      <c r="AD18" s="127">
        <v>81.2</v>
      </c>
      <c r="AE18" s="21">
        <f t="shared" si="27"/>
        <v>16500</v>
      </c>
      <c r="AF18" s="127">
        <v>4.8</v>
      </c>
      <c r="AG18" s="4">
        <f t="shared" si="28"/>
        <v>6600.0000000000055</v>
      </c>
      <c r="AH18" s="145">
        <f t="shared" si="20"/>
        <v>72269.99999999936</v>
      </c>
      <c r="AI18" s="147">
        <f t="shared" si="16"/>
        <v>40260.00000000024</v>
      </c>
      <c r="AJ18" s="146">
        <f>('ГПП-ТЭЦфид.связи'!AH18)</f>
        <v>19823.999999999985</v>
      </c>
      <c r="AK18" s="146">
        <f>('ГПП-ТЭЦфид.связи'!AI18)</f>
        <v>6480.000000000001</v>
      </c>
      <c r="AL18" s="139">
        <f>'Стор итог'!AH16</f>
        <v>6486.399999999986</v>
      </c>
      <c r="AM18" s="148">
        <f t="shared" si="17"/>
        <v>65783.59999999938</v>
      </c>
      <c r="AN18" s="148">
        <f t="shared" si="18"/>
        <v>85607.59999999937</v>
      </c>
      <c r="AO18" s="148">
        <f t="shared" si="19"/>
        <v>92093.99999999935</v>
      </c>
      <c r="AP18" s="2"/>
    </row>
    <row r="19" spans="1:42" ht="15" customHeight="1" thickBot="1">
      <c r="A19" s="1">
        <v>10</v>
      </c>
      <c r="B19" s="127">
        <v>80.4</v>
      </c>
      <c r="C19" s="1">
        <f t="shared" si="21"/>
        <v>5280.0000000003565</v>
      </c>
      <c r="D19" s="127">
        <v>90.3</v>
      </c>
      <c r="E19" s="1">
        <f t="shared" si="22"/>
        <v>5939.999999999756</v>
      </c>
      <c r="F19" s="127">
        <v>298.52</v>
      </c>
      <c r="G19" s="1">
        <f t="shared" si="23"/>
        <v>8909.9999999994</v>
      </c>
      <c r="H19" s="127">
        <v>31.41</v>
      </c>
      <c r="I19" s="1">
        <f t="shared" si="24"/>
        <v>4620.000000000019</v>
      </c>
      <c r="J19" s="127">
        <v>54.8</v>
      </c>
      <c r="K19" s="1">
        <f t="shared" si="4"/>
        <v>6599.999999999859</v>
      </c>
      <c r="L19" s="37"/>
      <c r="M19" s="1">
        <f t="shared" si="5"/>
        <v>0</v>
      </c>
      <c r="N19" s="37">
        <v>1.15</v>
      </c>
      <c r="O19" s="1">
        <f t="shared" si="6"/>
        <v>1649.999999999994</v>
      </c>
      <c r="P19" s="37"/>
      <c r="Q19" s="1">
        <f t="shared" si="7"/>
        <v>0</v>
      </c>
      <c r="R19" s="127"/>
      <c r="S19" s="1">
        <f t="shared" si="8"/>
        <v>0</v>
      </c>
      <c r="T19" s="127">
        <v>75.6</v>
      </c>
      <c r="U19" s="1">
        <f t="shared" si="9"/>
        <v>6599.999999999625</v>
      </c>
      <c r="V19" s="127">
        <v>1.26</v>
      </c>
      <c r="W19" s="1">
        <f t="shared" si="10"/>
        <v>330.0000000000003</v>
      </c>
      <c r="X19" s="37"/>
      <c r="Y19" s="1">
        <f t="shared" si="11"/>
        <v>0</v>
      </c>
      <c r="Z19" s="127">
        <v>5.5</v>
      </c>
      <c r="AA19" s="1">
        <f t="shared" si="25"/>
        <v>3299.999999999988</v>
      </c>
      <c r="AB19" s="127">
        <v>2.41</v>
      </c>
      <c r="AC19" s="1">
        <f t="shared" si="26"/>
        <v>14190.000000000005</v>
      </c>
      <c r="AD19" s="127">
        <v>81.7</v>
      </c>
      <c r="AE19" s="1">
        <f t="shared" si="27"/>
        <v>16500</v>
      </c>
      <c r="AF19" s="127">
        <v>5</v>
      </c>
      <c r="AG19" s="4">
        <f t="shared" si="28"/>
        <v>6600.0000000000055</v>
      </c>
      <c r="AH19" s="145">
        <f t="shared" si="20"/>
        <v>33989.99999999998</v>
      </c>
      <c r="AI19" s="147">
        <f t="shared" si="16"/>
        <v>33329.99999999978</v>
      </c>
      <c r="AJ19" s="146">
        <f>('ГПП-ТЭЦфид.связи'!AH19)</f>
        <v>19824.000000000022</v>
      </c>
      <c r="AK19" s="146">
        <f>('ГПП-ТЭЦфид.связи'!AI19)</f>
        <v>6480.000000000049</v>
      </c>
      <c r="AL19" s="139">
        <f>'Стор итог'!AH17</f>
        <v>7516.400000000004</v>
      </c>
      <c r="AM19" s="148">
        <f t="shared" si="17"/>
        <v>26473.599999999973</v>
      </c>
      <c r="AN19" s="148">
        <f t="shared" si="18"/>
        <v>46297.59999999999</v>
      </c>
      <c r="AO19" s="148">
        <f t="shared" si="19"/>
        <v>53813.99999999999</v>
      </c>
      <c r="AP19" s="2"/>
    </row>
    <row r="20" spans="1:42" ht="15" customHeight="1" thickBot="1">
      <c r="A20" s="1">
        <v>11</v>
      </c>
      <c r="B20" s="127">
        <v>80.84</v>
      </c>
      <c r="C20" s="1">
        <f t="shared" si="21"/>
        <v>14519.999999999925</v>
      </c>
      <c r="D20" s="127">
        <v>90.47</v>
      </c>
      <c r="E20" s="1">
        <f t="shared" si="22"/>
        <v>5610.000000000056</v>
      </c>
      <c r="F20" s="127">
        <v>299</v>
      </c>
      <c r="G20" s="1">
        <f t="shared" si="23"/>
        <v>15840.0000000006</v>
      </c>
      <c r="H20" s="127">
        <v>31.73</v>
      </c>
      <c r="I20" s="1">
        <f t="shared" si="24"/>
        <v>10560.00000000001</v>
      </c>
      <c r="J20" s="127">
        <v>54.9</v>
      </c>
      <c r="K20" s="1">
        <f t="shared" si="4"/>
        <v>3300.000000000047</v>
      </c>
      <c r="L20" s="37"/>
      <c r="M20" s="1">
        <f t="shared" si="5"/>
        <v>0</v>
      </c>
      <c r="N20" s="37">
        <v>1.27</v>
      </c>
      <c r="O20" s="1">
        <f t="shared" si="6"/>
        <v>3960.0000000000036</v>
      </c>
      <c r="P20" s="37"/>
      <c r="Q20" s="1">
        <f t="shared" si="7"/>
        <v>0</v>
      </c>
      <c r="R20" s="127"/>
      <c r="S20" s="1">
        <f t="shared" si="8"/>
        <v>0</v>
      </c>
      <c r="T20" s="127">
        <v>75.7</v>
      </c>
      <c r="U20" s="1">
        <f t="shared" si="9"/>
        <v>3300.0000000002815</v>
      </c>
      <c r="V20" s="127">
        <v>1.27</v>
      </c>
      <c r="W20" s="1">
        <f t="shared" si="10"/>
        <v>330.0000000000003</v>
      </c>
      <c r="X20" s="37"/>
      <c r="Y20" s="1">
        <f t="shared" si="11"/>
        <v>0</v>
      </c>
      <c r="Z20" s="127">
        <v>5.68</v>
      </c>
      <c r="AA20" s="1">
        <f t="shared" si="25"/>
        <v>5939.999999999991</v>
      </c>
      <c r="AB20" s="127">
        <v>2.46</v>
      </c>
      <c r="AC20" s="1">
        <f t="shared" si="26"/>
        <v>1649.999999999994</v>
      </c>
      <c r="AD20" s="127">
        <v>82.17</v>
      </c>
      <c r="AE20" s="1">
        <f t="shared" si="27"/>
        <v>15509.999999999962</v>
      </c>
      <c r="AF20" s="127">
        <v>5.23</v>
      </c>
      <c r="AG20" s="4">
        <f t="shared" si="28"/>
        <v>7590.000000000014</v>
      </c>
      <c r="AH20" s="145">
        <f t="shared" si="20"/>
        <v>51810.00000000024</v>
      </c>
      <c r="AI20" s="147">
        <f t="shared" si="16"/>
        <v>29700.000000000076</v>
      </c>
      <c r="AJ20" s="146">
        <f>('ГПП-ТЭЦфид.связи'!AH20)</f>
        <v>19824.000000000156</v>
      </c>
      <c r="AK20" s="146">
        <f>('ГПП-ТЭЦфид.связи'!AI20)</f>
        <v>6576.000000000004</v>
      </c>
      <c r="AL20" s="139">
        <f>'Стор итог'!AH18</f>
        <v>7325.400000000012</v>
      </c>
      <c r="AM20" s="148">
        <f t="shared" si="17"/>
        <v>44484.600000000224</v>
      </c>
      <c r="AN20" s="148">
        <f t="shared" si="18"/>
        <v>64308.600000000384</v>
      </c>
      <c r="AO20" s="148">
        <f t="shared" si="19"/>
        <v>71634.0000000004</v>
      </c>
      <c r="AP20" s="2"/>
    </row>
    <row r="21" spans="1:42" ht="15" customHeight="1" thickBot="1">
      <c r="A21" s="1">
        <v>12</v>
      </c>
      <c r="B21" s="127">
        <v>81.21</v>
      </c>
      <c r="C21" s="1">
        <f t="shared" si="21"/>
        <v>12209.999999999682</v>
      </c>
      <c r="D21" s="127">
        <v>90.73</v>
      </c>
      <c r="E21" s="1">
        <f t="shared" si="22"/>
        <v>8580.00000000017</v>
      </c>
      <c r="F21" s="127">
        <v>299.09</v>
      </c>
      <c r="G21" s="1">
        <f t="shared" si="23"/>
        <v>2969.9999999991746</v>
      </c>
      <c r="H21" s="127">
        <v>31.9</v>
      </c>
      <c r="I21" s="1">
        <f t="shared" si="24"/>
        <v>5609.999999999939</v>
      </c>
      <c r="J21" s="127">
        <v>55</v>
      </c>
      <c r="K21" s="1">
        <f t="shared" si="4"/>
        <v>3300.000000000047</v>
      </c>
      <c r="L21" s="37"/>
      <c r="M21" s="1">
        <f t="shared" si="5"/>
        <v>0</v>
      </c>
      <c r="N21" s="37">
        <v>1.4</v>
      </c>
      <c r="O21" s="1">
        <f t="shared" si="6"/>
        <v>4289.999999999996</v>
      </c>
      <c r="P21" s="37"/>
      <c r="Q21" s="1">
        <f t="shared" si="7"/>
        <v>0</v>
      </c>
      <c r="R21" s="127"/>
      <c r="S21" s="1">
        <f t="shared" si="8"/>
        <v>0</v>
      </c>
      <c r="T21" s="127">
        <v>76</v>
      </c>
      <c r="U21" s="1">
        <f t="shared" si="9"/>
        <v>9899.999999999905</v>
      </c>
      <c r="V21" s="127">
        <v>1.32</v>
      </c>
      <c r="W21" s="1">
        <f t="shared" si="10"/>
        <v>1650.0000000000014</v>
      </c>
      <c r="X21" s="37"/>
      <c r="Y21" s="1">
        <f t="shared" si="11"/>
        <v>0</v>
      </c>
      <c r="Z21" s="127">
        <v>6.25</v>
      </c>
      <c r="AA21" s="1">
        <f t="shared" si="25"/>
        <v>18810.00000000001</v>
      </c>
      <c r="AB21" s="127">
        <v>2.67</v>
      </c>
      <c r="AC21" s="1">
        <f t="shared" si="26"/>
        <v>6929.999999999999</v>
      </c>
      <c r="AD21" s="127">
        <v>82.7</v>
      </c>
      <c r="AE21" s="1">
        <f t="shared" si="27"/>
        <v>17490.000000000036</v>
      </c>
      <c r="AF21" s="127">
        <v>5.45</v>
      </c>
      <c r="AG21" s="4">
        <f t="shared" si="28"/>
        <v>7259.999999999992</v>
      </c>
      <c r="AH21" s="145">
        <f t="shared" si="20"/>
        <v>44879.99999999904</v>
      </c>
      <c r="AI21" s="147">
        <f t="shared" si="16"/>
        <v>34320.000000000095</v>
      </c>
      <c r="AJ21" s="146">
        <f>('ГПП-ТЭЦфид.связи'!AH21)</f>
        <v>19319.99999999996</v>
      </c>
      <c r="AK21" s="146">
        <f>('ГПП-ТЭЦфид.связи'!AI21)</f>
        <v>5184.000000000026</v>
      </c>
      <c r="AL21" s="139">
        <f>'Стор итог'!AH19</f>
        <v>6754.4000000000015</v>
      </c>
      <c r="AM21" s="148">
        <f t="shared" si="17"/>
        <v>38125.59999999904</v>
      </c>
      <c r="AN21" s="148">
        <f t="shared" si="18"/>
        <v>57445.599999999</v>
      </c>
      <c r="AO21" s="148">
        <f t="shared" si="19"/>
        <v>64199.999999999</v>
      </c>
      <c r="AP21" s="2"/>
    </row>
    <row r="22" spans="1:42" ht="15" customHeight="1" thickBot="1">
      <c r="A22" s="1">
        <v>13</v>
      </c>
      <c r="B22" s="127">
        <v>81.42</v>
      </c>
      <c r="C22" s="1">
        <f t="shared" si="21"/>
        <v>6930.000000000263</v>
      </c>
      <c r="D22" s="127">
        <v>91</v>
      </c>
      <c r="E22" s="1">
        <f t="shared" si="22"/>
        <v>8909.999999999869</v>
      </c>
      <c r="F22" s="127">
        <v>299.5</v>
      </c>
      <c r="G22" s="1">
        <f t="shared" si="23"/>
        <v>13530.000000000826</v>
      </c>
      <c r="H22" s="127">
        <v>32.2</v>
      </c>
      <c r="I22" s="1">
        <f t="shared" si="24"/>
        <v>9900.00000000014</v>
      </c>
      <c r="J22" s="127">
        <v>55.1</v>
      </c>
      <c r="K22" s="1">
        <f t="shared" si="4"/>
        <v>3300.000000000047</v>
      </c>
      <c r="L22" s="37"/>
      <c r="M22" s="1">
        <f t="shared" si="5"/>
        <v>0</v>
      </c>
      <c r="N22" s="37">
        <v>1.47</v>
      </c>
      <c r="O22" s="1">
        <f t="shared" si="6"/>
        <v>2310.0000000000023</v>
      </c>
      <c r="P22" s="37"/>
      <c r="Q22" s="1">
        <f t="shared" si="7"/>
        <v>0</v>
      </c>
      <c r="R22" s="127"/>
      <c r="S22" s="1">
        <f t="shared" si="8"/>
        <v>0</v>
      </c>
      <c r="T22" s="127">
        <v>76.3</v>
      </c>
      <c r="U22" s="1">
        <f t="shared" si="9"/>
        <v>9899.999999999905</v>
      </c>
      <c r="V22" s="127">
        <v>1.36</v>
      </c>
      <c r="W22" s="1">
        <f t="shared" si="10"/>
        <v>1320.0000000000011</v>
      </c>
      <c r="X22" s="37"/>
      <c r="Y22" s="1">
        <f t="shared" si="11"/>
        <v>0</v>
      </c>
      <c r="Z22" s="127">
        <v>6.6</v>
      </c>
      <c r="AA22" s="1">
        <f t="shared" si="25"/>
        <v>11549.999999999989</v>
      </c>
      <c r="AB22" s="127">
        <v>2.9</v>
      </c>
      <c r="AC22" s="1">
        <f t="shared" si="26"/>
        <v>7589.999999999999</v>
      </c>
      <c r="AD22" s="127">
        <v>83.17</v>
      </c>
      <c r="AE22" s="1">
        <f t="shared" si="27"/>
        <v>15509.999999999962</v>
      </c>
      <c r="AF22" s="127">
        <v>5.67</v>
      </c>
      <c r="AG22" s="4">
        <f t="shared" si="28"/>
        <v>7259.999999999992</v>
      </c>
      <c r="AH22" s="145">
        <f t="shared" si="20"/>
        <v>40920.00000000118</v>
      </c>
      <c r="AI22" s="147">
        <f t="shared" si="16"/>
        <v>37290</v>
      </c>
      <c r="AJ22" s="146">
        <f>('ГПП-ТЭЦфид.связи'!AH22)</f>
        <v>18719.999999999985</v>
      </c>
      <c r="AK22" s="146">
        <f>('ГПП-ТЭЦфид.связи'!AI22)</f>
        <v>5087.999999999885</v>
      </c>
      <c r="AL22" s="139">
        <f>'Стор итог'!AH20</f>
        <v>7681.999999999945</v>
      </c>
      <c r="AM22" s="148">
        <f t="shared" si="17"/>
        <v>33238.00000000124</v>
      </c>
      <c r="AN22" s="148">
        <f t="shared" si="18"/>
        <v>51958.00000000122</v>
      </c>
      <c r="AO22" s="148">
        <f t="shared" si="19"/>
        <v>59640.000000001164</v>
      </c>
      <c r="AP22" s="2"/>
    </row>
    <row r="23" spans="1:42" ht="15" customHeight="1" thickBot="1">
      <c r="A23" s="1">
        <v>14</v>
      </c>
      <c r="B23" s="127">
        <v>81.68</v>
      </c>
      <c r="C23" s="1">
        <f t="shared" si="21"/>
        <v>8580.00000000017</v>
      </c>
      <c r="D23" s="127">
        <v>91.12</v>
      </c>
      <c r="E23" s="1">
        <f t="shared" si="22"/>
        <v>3960.00000000015</v>
      </c>
      <c r="F23" s="127">
        <v>299.9</v>
      </c>
      <c r="G23" s="1">
        <f t="shared" si="23"/>
        <v>13199.99999999925</v>
      </c>
      <c r="H23" s="127">
        <v>32.5</v>
      </c>
      <c r="I23" s="1">
        <f t="shared" si="24"/>
        <v>9899.999999999905</v>
      </c>
      <c r="J23" s="127">
        <v>55.3</v>
      </c>
      <c r="K23" s="1">
        <f t="shared" si="4"/>
        <v>6599.999999999859</v>
      </c>
      <c r="L23" s="37"/>
      <c r="M23" s="1">
        <f t="shared" si="5"/>
        <v>0</v>
      </c>
      <c r="N23" s="37">
        <v>1.58</v>
      </c>
      <c r="O23" s="1">
        <f t="shared" si="6"/>
        <v>3630.000000000003</v>
      </c>
      <c r="P23" s="37"/>
      <c r="Q23" s="1">
        <f t="shared" si="7"/>
        <v>0</v>
      </c>
      <c r="R23" s="127"/>
      <c r="S23" s="1">
        <f t="shared" si="8"/>
        <v>0</v>
      </c>
      <c r="T23" s="127">
        <v>76.4</v>
      </c>
      <c r="U23" s="1">
        <f t="shared" si="9"/>
        <v>3300.0000000002815</v>
      </c>
      <c r="V23" s="127">
        <v>1.38</v>
      </c>
      <c r="W23" s="1">
        <f t="shared" si="10"/>
        <v>659.9999999999933</v>
      </c>
      <c r="X23" s="37"/>
      <c r="Y23" s="1">
        <f t="shared" si="11"/>
        <v>0</v>
      </c>
      <c r="Z23" s="127">
        <v>6.9</v>
      </c>
      <c r="AA23" s="1">
        <f t="shared" si="25"/>
        <v>9900.000000000024</v>
      </c>
      <c r="AB23" s="127">
        <v>3.15</v>
      </c>
      <c r="AC23" s="1">
        <f t="shared" si="26"/>
        <v>8250</v>
      </c>
      <c r="AD23" s="127">
        <v>83.7</v>
      </c>
      <c r="AE23" s="1">
        <f t="shared" si="27"/>
        <v>17490.000000000036</v>
      </c>
      <c r="AF23" s="127">
        <v>5.88</v>
      </c>
      <c r="AG23" s="4">
        <f t="shared" si="28"/>
        <v>6929.999999999999</v>
      </c>
      <c r="AH23" s="145">
        <f t="shared" si="20"/>
        <v>52469.999999999054</v>
      </c>
      <c r="AI23" s="147">
        <f t="shared" si="16"/>
        <v>33330.00000000005</v>
      </c>
      <c r="AJ23" s="146">
        <f>('ГПП-ТЭЦфид.связи'!AH23)</f>
        <v>18360.00000000008</v>
      </c>
      <c r="AK23" s="146">
        <f>('ГПП-ТЭЦфид.связи'!AI23)</f>
        <v>5472.000000000025</v>
      </c>
      <c r="AL23" s="139">
        <f>'Стор итог'!AH21</f>
        <v>6270.400000000019</v>
      </c>
      <c r="AM23" s="148">
        <f t="shared" si="17"/>
        <v>46199.59999999904</v>
      </c>
      <c r="AN23" s="148">
        <f t="shared" si="18"/>
        <v>64559.59999999912</v>
      </c>
      <c r="AO23" s="148">
        <f t="shared" si="19"/>
        <v>70829.99999999914</v>
      </c>
      <c r="AP23" s="2"/>
    </row>
    <row r="24" spans="1:42" ht="15" customHeight="1" thickBot="1">
      <c r="A24" s="1">
        <v>15</v>
      </c>
      <c r="B24" s="127">
        <v>82</v>
      </c>
      <c r="C24" s="1">
        <f t="shared" si="21"/>
        <v>10559.999999999774</v>
      </c>
      <c r="D24" s="127">
        <v>91.42</v>
      </c>
      <c r="E24" s="1">
        <f t="shared" si="22"/>
        <v>9899.999999999905</v>
      </c>
      <c r="F24" s="127">
        <v>300.29</v>
      </c>
      <c r="G24" s="1">
        <f t="shared" si="23"/>
        <v>12870.000000001426</v>
      </c>
      <c r="H24" s="127">
        <v>32.8</v>
      </c>
      <c r="I24" s="1">
        <f t="shared" si="24"/>
        <v>9899.999999999905</v>
      </c>
      <c r="J24" s="127">
        <v>55.5</v>
      </c>
      <c r="K24" s="1">
        <f t="shared" si="4"/>
        <v>6600.000000000094</v>
      </c>
      <c r="L24" s="37"/>
      <c r="M24" s="1">
        <f t="shared" si="5"/>
        <v>0</v>
      </c>
      <c r="N24" s="37">
        <v>1.74</v>
      </c>
      <c r="O24" s="1">
        <f t="shared" si="6"/>
        <v>5279.999999999997</v>
      </c>
      <c r="P24" s="37"/>
      <c r="Q24" s="1">
        <f t="shared" si="7"/>
        <v>0</v>
      </c>
      <c r="R24" s="127"/>
      <c r="S24" s="1">
        <f t="shared" si="8"/>
        <v>0</v>
      </c>
      <c r="T24" s="127">
        <v>76.47</v>
      </c>
      <c r="U24" s="1">
        <f t="shared" si="9"/>
        <v>2309.999999999775</v>
      </c>
      <c r="V24" s="127">
        <v>1.43</v>
      </c>
      <c r="W24" s="1">
        <f t="shared" si="10"/>
        <v>1650.0000000000014</v>
      </c>
      <c r="X24" s="37"/>
      <c r="Y24" s="1">
        <f t="shared" si="11"/>
        <v>0</v>
      </c>
      <c r="Z24" s="127">
        <v>7.5</v>
      </c>
      <c r="AA24" s="1">
        <f t="shared" si="25"/>
        <v>19799.99999999999</v>
      </c>
      <c r="AB24" s="127">
        <v>3.3</v>
      </c>
      <c r="AC24" s="1">
        <f t="shared" si="26"/>
        <v>4949.999999999997</v>
      </c>
      <c r="AD24" s="127">
        <v>84.16</v>
      </c>
      <c r="AE24" s="1">
        <f t="shared" si="27"/>
        <v>15179.999999999794</v>
      </c>
      <c r="AF24" s="127">
        <v>6.09</v>
      </c>
      <c r="AG24" s="4">
        <f t="shared" si="28"/>
        <v>6929.999999999999</v>
      </c>
      <c r="AH24" s="145">
        <f t="shared" si="20"/>
        <v>62700.00000000131</v>
      </c>
      <c r="AI24" s="147">
        <f t="shared" si="16"/>
        <v>38609.9999999998</v>
      </c>
      <c r="AJ24" s="146">
        <f>('ГПП-ТЭЦфид.связи'!AH24)</f>
        <v>18191.99999999992</v>
      </c>
      <c r="AK24" s="146">
        <f>('ГПП-ТЭЦфид.связи'!AI24)</f>
        <v>4464.000000000093</v>
      </c>
      <c r="AL24" s="139">
        <f>'Стор итог'!AH22</f>
        <v>5885.000000000023</v>
      </c>
      <c r="AM24" s="148">
        <f t="shared" si="17"/>
        <v>56815.00000000129</v>
      </c>
      <c r="AN24" s="148">
        <f t="shared" si="18"/>
        <v>75007.00000000121</v>
      </c>
      <c r="AO24" s="148">
        <f t="shared" si="19"/>
        <v>80892.00000000124</v>
      </c>
      <c r="AP24" s="2"/>
    </row>
    <row r="25" spans="1:42" ht="15" customHeight="1" thickBot="1">
      <c r="A25" s="1">
        <v>16</v>
      </c>
      <c r="B25" s="127">
        <v>82.21</v>
      </c>
      <c r="C25" s="1">
        <f t="shared" si="21"/>
        <v>6929.9999999997935</v>
      </c>
      <c r="D25" s="127">
        <v>91.6</v>
      </c>
      <c r="E25" s="1">
        <f t="shared" si="22"/>
        <v>5939.999999999756</v>
      </c>
      <c r="F25" s="127">
        <v>300.61</v>
      </c>
      <c r="G25" s="1">
        <f t="shared" si="23"/>
        <v>10559.999999999774</v>
      </c>
      <c r="H25" s="127">
        <v>33</v>
      </c>
      <c r="I25" s="1">
        <f t="shared" si="24"/>
        <v>6600.000000000094</v>
      </c>
      <c r="J25" s="127">
        <v>55.6</v>
      </c>
      <c r="K25" s="1">
        <f t="shared" si="4"/>
        <v>3300.000000000047</v>
      </c>
      <c r="L25" s="37"/>
      <c r="M25" s="1">
        <f t="shared" si="5"/>
        <v>0</v>
      </c>
      <c r="N25" s="37">
        <v>1.81</v>
      </c>
      <c r="O25" s="1">
        <f t="shared" si="6"/>
        <v>2310.0000000000023</v>
      </c>
      <c r="P25" s="37"/>
      <c r="Q25" s="1">
        <f t="shared" si="7"/>
        <v>0</v>
      </c>
      <c r="R25" s="127"/>
      <c r="S25" s="1">
        <f t="shared" si="8"/>
        <v>0</v>
      </c>
      <c r="T25" s="127">
        <v>76.65</v>
      </c>
      <c r="U25" s="1">
        <f t="shared" si="9"/>
        <v>5940.000000000226</v>
      </c>
      <c r="V25" s="127">
        <v>1.48</v>
      </c>
      <c r="W25" s="1">
        <f t="shared" si="10"/>
        <v>1650.0000000000014</v>
      </c>
      <c r="X25" s="37"/>
      <c r="Y25" s="1">
        <f t="shared" si="11"/>
        <v>0</v>
      </c>
      <c r="Z25" s="127">
        <v>7.8</v>
      </c>
      <c r="AA25" s="1">
        <f t="shared" si="25"/>
        <v>9899.999999999995</v>
      </c>
      <c r="AB25" s="127">
        <v>3.7</v>
      </c>
      <c r="AC25" s="1">
        <f t="shared" si="26"/>
        <v>13200.000000000011</v>
      </c>
      <c r="AD25" s="127">
        <v>84.66</v>
      </c>
      <c r="AE25" s="1">
        <f t="shared" si="27"/>
        <v>16500</v>
      </c>
      <c r="AF25" s="127">
        <v>6.31</v>
      </c>
      <c r="AG25" s="4">
        <f t="shared" si="28"/>
        <v>7259.999999999992</v>
      </c>
      <c r="AH25" s="145">
        <f t="shared" si="20"/>
        <v>41249.99999999938</v>
      </c>
      <c r="AI25" s="147">
        <f t="shared" si="16"/>
        <v>36959.999999999854</v>
      </c>
      <c r="AJ25" s="146">
        <f>('ГПП-ТЭЦфид.связи'!AH25)</f>
        <v>18264.000000000065</v>
      </c>
      <c r="AK25" s="146">
        <f>('ГПП-ТЭЦфид.связи'!AI25)</f>
        <v>3599.9999999999277</v>
      </c>
      <c r="AL25" s="139">
        <f>'Стор итог'!AH23</f>
        <v>7301.000000000029</v>
      </c>
      <c r="AM25" s="148">
        <f t="shared" si="17"/>
        <v>33948.99999999935</v>
      </c>
      <c r="AN25" s="148">
        <f t="shared" si="18"/>
        <v>52212.99999999942</v>
      </c>
      <c r="AO25" s="148">
        <f t="shared" si="19"/>
        <v>59513.99999999945</v>
      </c>
      <c r="AP25" s="2"/>
    </row>
    <row r="26" spans="1:42" ht="15" customHeight="1" thickBot="1">
      <c r="A26" s="1">
        <v>17</v>
      </c>
      <c r="B26" s="127">
        <v>82.48</v>
      </c>
      <c r="C26" s="1">
        <f t="shared" si="21"/>
        <v>8910.000000000338</v>
      </c>
      <c r="D26" s="127">
        <v>91.72</v>
      </c>
      <c r="E26" s="1">
        <f t="shared" si="22"/>
        <v>3960.00000000015</v>
      </c>
      <c r="F26" s="127">
        <v>300.82</v>
      </c>
      <c r="G26" s="1">
        <f t="shared" si="23"/>
        <v>6929.999999999325</v>
      </c>
      <c r="H26" s="127">
        <v>33.2</v>
      </c>
      <c r="I26" s="1">
        <f t="shared" si="24"/>
        <v>6600.000000000094</v>
      </c>
      <c r="J26" s="127">
        <v>55.8</v>
      </c>
      <c r="K26" s="1">
        <f t="shared" si="4"/>
        <v>6599.999999999859</v>
      </c>
      <c r="L26" s="37"/>
      <c r="M26" s="1">
        <f t="shared" si="5"/>
        <v>0</v>
      </c>
      <c r="N26" s="37">
        <v>1.99</v>
      </c>
      <c r="O26" s="1">
        <f t="shared" si="6"/>
        <v>5939.999999999998</v>
      </c>
      <c r="P26" s="37"/>
      <c r="Q26" s="1">
        <f t="shared" si="7"/>
        <v>0</v>
      </c>
      <c r="R26" s="127"/>
      <c r="S26" s="1">
        <f t="shared" si="8"/>
        <v>0</v>
      </c>
      <c r="T26" s="127">
        <v>76.86</v>
      </c>
      <c r="U26" s="1">
        <f t="shared" si="9"/>
        <v>6929.9999999997935</v>
      </c>
      <c r="V26" s="127">
        <v>1.5</v>
      </c>
      <c r="W26" s="1">
        <f t="shared" si="10"/>
        <v>660.0000000000006</v>
      </c>
      <c r="X26" s="37"/>
      <c r="Y26" s="1">
        <f t="shared" si="11"/>
        <v>0</v>
      </c>
      <c r="Z26" s="127">
        <v>8.4</v>
      </c>
      <c r="AA26" s="1">
        <f t="shared" si="25"/>
        <v>19800.00000000002</v>
      </c>
      <c r="AB26" s="127">
        <v>3.85</v>
      </c>
      <c r="AC26" s="1">
        <f t="shared" si="26"/>
        <v>4949.999999999997</v>
      </c>
      <c r="AD26" s="127">
        <v>85.15</v>
      </c>
      <c r="AE26" s="1">
        <f t="shared" si="27"/>
        <v>16170.0000000003</v>
      </c>
      <c r="AF26" s="127">
        <v>6.53</v>
      </c>
      <c r="AG26" s="4">
        <f t="shared" si="28"/>
        <v>7260.000000000021</v>
      </c>
      <c r="AH26" s="145">
        <f t="shared" si="20"/>
        <v>51480.00000000005</v>
      </c>
      <c r="AI26" s="147">
        <f t="shared" si="16"/>
        <v>29370.00000000026</v>
      </c>
      <c r="AJ26" s="146">
        <f>('ГПП-ТЭЦфид.связи'!AH26)</f>
        <v>18431.999999999935</v>
      </c>
      <c r="AK26" s="146">
        <f>('ГПП-ТЭЦфид.связи'!AI26)</f>
        <v>5376.000000000026</v>
      </c>
      <c r="AL26" s="139">
        <f>'Стор итог'!AH24</f>
        <v>6604.59999999994</v>
      </c>
      <c r="AM26" s="148">
        <f t="shared" si="17"/>
        <v>44875.40000000011</v>
      </c>
      <c r="AN26" s="148">
        <f t="shared" si="18"/>
        <v>63307.400000000045</v>
      </c>
      <c r="AO26" s="148">
        <f t="shared" si="19"/>
        <v>69911.99999999999</v>
      </c>
      <c r="AP26" s="2"/>
    </row>
    <row r="27" spans="1:42" ht="15" customHeight="1" thickBot="1">
      <c r="A27" s="1">
        <v>18</v>
      </c>
      <c r="B27" s="127">
        <v>82.77</v>
      </c>
      <c r="C27" s="1">
        <f t="shared" si="21"/>
        <v>9569.999999999738</v>
      </c>
      <c r="D27" s="127">
        <v>91.89</v>
      </c>
      <c r="E27" s="1">
        <f>33000*(D27-D26)</f>
        <v>5610.000000000056</v>
      </c>
      <c r="F27" s="127">
        <v>301.24</v>
      </c>
      <c r="G27" s="1">
        <f t="shared" si="23"/>
        <v>13860.000000000526</v>
      </c>
      <c r="H27" s="127">
        <v>33.48</v>
      </c>
      <c r="I27" s="1">
        <f t="shared" si="24"/>
        <v>9239.999999999804</v>
      </c>
      <c r="J27" s="127">
        <v>56</v>
      </c>
      <c r="K27" s="1">
        <f t="shared" si="4"/>
        <v>6600.000000000094</v>
      </c>
      <c r="L27" s="37"/>
      <c r="M27" s="1">
        <f t="shared" si="5"/>
        <v>0</v>
      </c>
      <c r="N27" s="37">
        <v>2.14</v>
      </c>
      <c r="O27" s="1">
        <f t="shared" si="6"/>
        <v>4950.000000000005</v>
      </c>
      <c r="P27" s="37"/>
      <c r="Q27" s="1">
        <f t="shared" si="7"/>
        <v>0</v>
      </c>
      <c r="R27" s="127"/>
      <c r="S27" s="1">
        <f t="shared" si="8"/>
        <v>0</v>
      </c>
      <c r="T27" s="127">
        <v>77.09</v>
      </c>
      <c r="U27" s="1">
        <f t="shared" si="9"/>
        <v>7590.000000000131</v>
      </c>
      <c r="V27" s="127">
        <v>1.56</v>
      </c>
      <c r="W27" s="1">
        <f t="shared" si="10"/>
        <v>1980.0000000000018</v>
      </c>
      <c r="X27" s="37"/>
      <c r="Y27" s="1">
        <f t="shared" si="11"/>
        <v>0</v>
      </c>
      <c r="Z27" s="127">
        <v>8.96</v>
      </c>
      <c r="AA27" s="1">
        <f t="shared" si="25"/>
        <v>18480.00000000002</v>
      </c>
      <c r="AB27" s="127">
        <v>3.95</v>
      </c>
      <c r="AC27" s="1">
        <f t="shared" si="26"/>
        <v>3300.0000000000027</v>
      </c>
      <c r="AD27" s="127">
        <v>85.64</v>
      </c>
      <c r="AE27" s="1">
        <f t="shared" si="27"/>
        <v>16169.99999999983</v>
      </c>
      <c r="AF27" s="127">
        <v>6.73</v>
      </c>
      <c r="AG27" s="4">
        <f t="shared" si="28"/>
        <v>6600.0000000000055</v>
      </c>
      <c r="AH27" s="145">
        <f t="shared" si="20"/>
        <v>57090.00000000008</v>
      </c>
      <c r="AI27" s="147">
        <f t="shared" si="16"/>
        <v>31679.999999999876</v>
      </c>
      <c r="AJ27" s="146">
        <f>('ГПП-ТЭЦфид.связи'!AH27)</f>
        <v>18360.000000000116</v>
      </c>
      <c r="AK27" s="146">
        <f>('ГПП-ТЭЦфид.связи'!AI27)</f>
        <v>5280.000000000028</v>
      </c>
      <c r="AL27" s="139">
        <f>'Стор итог'!AH25</f>
        <v>7067.4000000000415</v>
      </c>
      <c r="AM27" s="148">
        <f t="shared" si="17"/>
        <v>50022.600000000035</v>
      </c>
      <c r="AN27" s="148">
        <f t="shared" si="18"/>
        <v>68382.60000000015</v>
      </c>
      <c r="AO27" s="148">
        <f t="shared" si="19"/>
        <v>75450.00000000019</v>
      </c>
      <c r="AP27" s="2"/>
    </row>
    <row r="28" spans="1:42" ht="15" customHeight="1" thickBot="1">
      <c r="A28" s="1">
        <v>19</v>
      </c>
      <c r="B28" s="127">
        <v>83.04</v>
      </c>
      <c r="C28" s="1">
        <f t="shared" si="21"/>
        <v>8910.000000000338</v>
      </c>
      <c r="D28" s="127">
        <v>92.19</v>
      </c>
      <c r="E28" s="1">
        <f t="shared" si="22"/>
        <v>9899.999999999905</v>
      </c>
      <c r="F28" s="127">
        <v>301.49</v>
      </c>
      <c r="G28" s="1">
        <f t="shared" si="23"/>
        <v>8250</v>
      </c>
      <c r="H28" s="127">
        <v>33.7</v>
      </c>
      <c r="I28" s="1">
        <f t="shared" si="24"/>
        <v>7260.000000000197</v>
      </c>
      <c r="J28" s="127">
        <v>56.2</v>
      </c>
      <c r="K28" s="1">
        <f t="shared" si="4"/>
        <v>6600.000000000094</v>
      </c>
      <c r="L28" s="37"/>
      <c r="M28" s="1">
        <f t="shared" si="5"/>
        <v>0</v>
      </c>
      <c r="N28" s="37">
        <v>2.2</v>
      </c>
      <c r="O28" s="1">
        <f t="shared" si="6"/>
        <v>1980.0000000000018</v>
      </c>
      <c r="P28" s="37"/>
      <c r="Q28" s="1">
        <f t="shared" si="7"/>
        <v>0</v>
      </c>
      <c r="R28" s="127"/>
      <c r="S28" s="1">
        <f t="shared" si="8"/>
        <v>0</v>
      </c>
      <c r="T28" s="127">
        <v>77.24</v>
      </c>
      <c r="U28" s="1">
        <f t="shared" si="9"/>
        <v>4949.999999999719</v>
      </c>
      <c r="V28" s="127">
        <v>1.59</v>
      </c>
      <c r="W28" s="1">
        <f t="shared" si="10"/>
        <v>990.0000000000009</v>
      </c>
      <c r="X28" s="37"/>
      <c r="Y28" s="1">
        <f t="shared" si="11"/>
        <v>0</v>
      </c>
      <c r="Z28" s="127">
        <v>9.3</v>
      </c>
      <c r="AA28" s="1">
        <f t="shared" si="25"/>
        <v>11219.999999999995</v>
      </c>
      <c r="AB28" s="127">
        <v>4.29</v>
      </c>
      <c r="AC28" s="1">
        <f t="shared" si="26"/>
        <v>11219.999999999995</v>
      </c>
      <c r="AD28" s="127">
        <v>86.14</v>
      </c>
      <c r="AE28" s="1">
        <f t="shared" si="27"/>
        <v>16500</v>
      </c>
      <c r="AF28" s="127">
        <v>6.94</v>
      </c>
      <c r="AG28" s="4">
        <f t="shared" si="28"/>
        <v>6929.999999999999</v>
      </c>
      <c r="AH28" s="145">
        <f t="shared" si="20"/>
        <v>46530.000000000706</v>
      </c>
      <c r="AI28" s="147">
        <f t="shared" si="16"/>
        <v>38280.000000000095</v>
      </c>
      <c r="AJ28" s="146">
        <f>('ГПП-ТЭЦфид.связи'!AH28)</f>
        <v>18552.000000000044</v>
      </c>
      <c r="AK28" s="146">
        <f>('ГПП-ТЭЦфид.связи'!AI28)</f>
        <v>4080.000000000007</v>
      </c>
      <c r="AL28" s="139">
        <f>'Стор итог'!AH26</f>
        <v>6614.99999999999</v>
      </c>
      <c r="AM28" s="148">
        <f t="shared" si="17"/>
        <v>39915.00000000071</v>
      </c>
      <c r="AN28" s="148">
        <f t="shared" si="18"/>
        <v>58467.00000000076</v>
      </c>
      <c r="AO28" s="148">
        <f t="shared" si="19"/>
        <v>65082.00000000075</v>
      </c>
      <c r="AP28" s="2"/>
    </row>
    <row r="29" spans="1:42" ht="15" customHeight="1" thickBot="1">
      <c r="A29" s="1">
        <v>20</v>
      </c>
      <c r="B29" s="127">
        <v>83.3</v>
      </c>
      <c r="C29" s="1">
        <f t="shared" si="21"/>
        <v>8579.9999999997</v>
      </c>
      <c r="D29" s="127">
        <v>92.3</v>
      </c>
      <c r="E29" s="1">
        <f t="shared" si="22"/>
        <v>3629.9999999999814</v>
      </c>
      <c r="F29" s="127">
        <v>301.95</v>
      </c>
      <c r="G29" s="1">
        <f t="shared" si="23"/>
        <v>15179.999999999325</v>
      </c>
      <c r="H29" s="127">
        <v>33.92</v>
      </c>
      <c r="I29" s="1">
        <f t="shared" si="24"/>
        <v>7259.999999999963</v>
      </c>
      <c r="J29" s="127">
        <v>56.4</v>
      </c>
      <c r="K29" s="1">
        <f t="shared" si="4"/>
        <v>6599.999999999859</v>
      </c>
      <c r="L29" s="37"/>
      <c r="M29" s="1">
        <f t="shared" si="5"/>
        <v>0</v>
      </c>
      <c r="N29" s="37">
        <v>2.31</v>
      </c>
      <c r="O29" s="1">
        <f t="shared" si="6"/>
        <v>3629.999999999996</v>
      </c>
      <c r="P29" s="37"/>
      <c r="Q29" s="1">
        <f t="shared" si="7"/>
        <v>0</v>
      </c>
      <c r="R29" s="127"/>
      <c r="S29" s="1">
        <f t="shared" si="8"/>
        <v>0</v>
      </c>
      <c r="T29" s="127">
        <v>77.4</v>
      </c>
      <c r="U29" s="1">
        <f t="shared" si="9"/>
        <v>5280.0000000003565</v>
      </c>
      <c r="V29" s="127">
        <v>1.62</v>
      </c>
      <c r="W29" s="1">
        <f t="shared" si="10"/>
        <v>990.0000000000009</v>
      </c>
      <c r="X29" s="37"/>
      <c r="Y29" s="1">
        <f t="shared" si="11"/>
        <v>0</v>
      </c>
      <c r="Z29" s="127">
        <v>9.8</v>
      </c>
      <c r="AA29" s="1">
        <f t="shared" si="25"/>
        <v>16500</v>
      </c>
      <c r="AB29" s="127">
        <v>4.47</v>
      </c>
      <c r="AC29" s="1">
        <f t="shared" si="26"/>
        <v>5939.999999999991</v>
      </c>
      <c r="AD29" s="127">
        <v>86.64</v>
      </c>
      <c r="AE29" s="1">
        <f t="shared" si="27"/>
        <v>16500</v>
      </c>
      <c r="AF29" s="127">
        <v>7.16</v>
      </c>
      <c r="AG29" s="4">
        <f t="shared" si="28"/>
        <v>7259.999999999992</v>
      </c>
      <c r="AH29" s="145">
        <f t="shared" si="20"/>
        <v>58079.99999999853</v>
      </c>
      <c r="AI29" s="147">
        <f t="shared" si="16"/>
        <v>28709.999999999927</v>
      </c>
      <c r="AJ29" s="146">
        <f>('ГПП-ТЭЦфид.связи'!AH29)</f>
        <v>17783.99999999979</v>
      </c>
      <c r="AK29" s="146">
        <f>('ГПП-ТЭЦфид.связи'!AI29)</f>
        <v>5279.999999999968</v>
      </c>
      <c r="AL29" s="139">
        <f>'Стор итог'!AH27</f>
        <v>7728.0000000000155</v>
      </c>
      <c r="AM29" s="148">
        <f t="shared" si="17"/>
        <v>50351.999999998516</v>
      </c>
      <c r="AN29" s="148">
        <f t="shared" si="18"/>
        <v>68135.99999999831</v>
      </c>
      <c r="AO29" s="148">
        <f t="shared" si="19"/>
        <v>75863.99999999833</v>
      </c>
      <c r="AP29" s="2"/>
    </row>
    <row r="30" spans="1:42" ht="15" customHeight="1" thickBot="1">
      <c r="A30" s="1">
        <v>21</v>
      </c>
      <c r="B30" s="127">
        <v>83.56</v>
      </c>
      <c r="C30" s="1">
        <f t="shared" si="21"/>
        <v>8580.00000000017</v>
      </c>
      <c r="D30" s="127">
        <v>92.5</v>
      </c>
      <c r="E30" s="1">
        <f t="shared" si="22"/>
        <v>6600.000000000094</v>
      </c>
      <c r="F30" s="127">
        <v>302.049</v>
      </c>
      <c r="G30" s="1">
        <f t="shared" si="23"/>
        <v>3266.999999999655</v>
      </c>
      <c r="H30" s="127">
        <v>34.18</v>
      </c>
      <c r="I30" s="1">
        <f t="shared" si="24"/>
        <v>8579.999999999935</v>
      </c>
      <c r="J30" s="127">
        <v>56.6</v>
      </c>
      <c r="K30" s="1">
        <f t="shared" si="4"/>
        <v>6600.000000000094</v>
      </c>
      <c r="L30" s="37"/>
      <c r="M30" s="1">
        <f t="shared" si="5"/>
        <v>0</v>
      </c>
      <c r="N30" s="37">
        <v>2.44</v>
      </c>
      <c r="O30" s="1">
        <f t="shared" si="6"/>
        <v>4289.999999999996</v>
      </c>
      <c r="P30" s="37"/>
      <c r="Q30" s="1">
        <f t="shared" si="7"/>
        <v>0</v>
      </c>
      <c r="R30" s="127"/>
      <c r="S30" s="1">
        <f t="shared" si="8"/>
        <v>0</v>
      </c>
      <c r="T30" s="127">
        <v>77.61</v>
      </c>
      <c r="U30" s="1">
        <f t="shared" si="9"/>
        <v>6929.9999999997935</v>
      </c>
      <c r="V30" s="127">
        <v>1.65</v>
      </c>
      <c r="W30" s="1">
        <f t="shared" si="10"/>
        <v>989.9999999999935</v>
      </c>
      <c r="X30" s="37"/>
      <c r="Y30" s="1">
        <f t="shared" si="11"/>
        <v>0</v>
      </c>
      <c r="Z30" s="127">
        <v>10</v>
      </c>
      <c r="AA30" s="1">
        <f t="shared" si="25"/>
        <v>6599.999999999976</v>
      </c>
      <c r="AB30" s="127">
        <v>4.6</v>
      </c>
      <c r="AC30" s="1">
        <f t="shared" si="26"/>
        <v>4289.999999999996</v>
      </c>
      <c r="AD30" s="127">
        <v>87.13</v>
      </c>
      <c r="AE30" s="1">
        <f t="shared" si="27"/>
        <v>16169.99999999983</v>
      </c>
      <c r="AF30" s="127">
        <v>7.37</v>
      </c>
      <c r="AG30" s="4">
        <f t="shared" si="28"/>
        <v>6929.999999999999</v>
      </c>
      <c r="AH30" s="145">
        <f t="shared" si="20"/>
        <v>34286.999999999935</v>
      </c>
      <c r="AI30" s="147">
        <f t="shared" si="16"/>
        <v>31680.000000000015</v>
      </c>
      <c r="AJ30" s="146">
        <f>('ГПП-ТЭЦфид.связи'!AH30)</f>
        <v>23160.000000000015</v>
      </c>
      <c r="AK30" s="146">
        <f>('ГПП-ТЭЦфид.связи'!AI30)</f>
        <v>5472.000000000029</v>
      </c>
      <c r="AL30" s="139">
        <f>'Стор итог'!AH28</f>
        <v>8377.800000000001</v>
      </c>
      <c r="AM30" s="148">
        <f t="shared" si="17"/>
        <v>25909.19999999993</v>
      </c>
      <c r="AN30" s="148">
        <f t="shared" si="18"/>
        <v>49069.199999999946</v>
      </c>
      <c r="AO30" s="148">
        <f t="shared" si="19"/>
        <v>57446.99999999995</v>
      </c>
      <c r="AP30" s="2"/>
    </row>
    <row r="31" spans="1:42" ht="15" customHeight="1" thickBot="1">
      <c r="A31" s="1">
        <v>22</v>
      </c>
      <c r="B31" s="127">
        <v>83.9</v>
      </c>
      <c r="C31" s="1">
        <f t="shared" si="21"/>
        <v>11220.000000000113</v>
      </c>
      <c r="D31" s="127">
        <v>92.78</v>
      </c>
      <c r="E31" s="1">
        <f t="shared" si="22"/>
        <v>9240.000000000038</v>
      </c>
      <c r="F31" s="127">
        <v>302.31</v>
      </c>
      <c r="G31" s="1">
        <f t="shared" si="23"/>
        <v>8613.000000000795</v>
      </c>
      <c r="H31" s="127">
        <v>34.38</v>
      </c>
      <c r="I31" s="1">
        <f t="shared" si="24"/>
        <v>6600.000000000094</v>
      </c>
      <c r="J31" s="127">
        <v>56.7</v>
      </c>
      <c r="K31" s="1">
        <f t="shared" si="4"/>
        <v>3300.000000000047</v>
      </c>
      <c r="L31" s="37"/>
      <c r="M31" s="1">
        <f t="shared" si="5"/>
        <v>0</v>
      </c>
      <c r="N31" s="37">
        <v>2.54</v>
      </c>
      <c r="O31" s="1">
        <f t="shared" si="6"/>
        <v>3300.0000000000027</v>
      </c>
      <c r="P31" s="37"/>
      <c r="Q31" s="1">
        <f t="shared" si="7"/>
        <v>0</v>
      </c>
      <c r="R31" s="127"/>
      <c r="S31" s="1">
        <f t="shared" si="8"/>
        <v>0</v>
      </c>
      <c r="T31" s="127">
        <v>77.74</v>
      </c>
      <c r="U31" s="1">
        <f t="shared" si="9"/>
        <v>4289.99999999985</v>
      </c>
      <c r="V31" s="127">
        <v>1.69</v>
      </c>
      <c r="W31" s="1">
        <f t="shared" si="10"/>
        <v>1320.0000000000011</v>
      </c>
      <c r="X31" s="37"/>
      <c r="Y31" s="1">
        <f t="shared" si="11"/>
        <v>0</v>
      </c>
      <c r="Z31" s="127">
        <v>10.5</v>
      </c>
      <c r="AA31" s="1">
        <f t="shared" si="25"/>
        <v>16500</v>
      </c>
      <c r="AB31" s="127">
        <v>4.62</v>
      </c>
      <c r="AC31" s="1">
        <f t="shared" si="26"/>
        <v>660.0000000000152</v>
      </c>
      <c r="AD31" s="127">
        <v>87.6</v>
      </c>
      <c r="AE31" s="1">
        <f t="shared" si="27"/>
        <v>15509.999999999962</v>
      </c>
      <c r="AF31" s="127">
        <v>7.58</v>
      </c>
      <c r="AG31" s="4">
        <f t="shared" si="28"/>
        <v>6929.999999999999</v>
      </c>
      <c r="AH31" s="145">
        <f t="shared" si="20"/>
        <v>50853.00000000107</v>
      </c>
      <c r="AI31" s="147">
        <f t="shared" si="16"/>
        <v>28050.00000000015</v>
      </c>
      <c r="AJ31" s="146">
        <f>('ГПП-ТЭЦфид.связи'!AH31)</f>
        <v>19247.999999999993</v>
      </c>
      <c r="AK31" s="146">
        <f>('ГПП-ТЭЦфид.связи'!AI31)</f>
        <v>4319.999999999921</v>
      </c>
      <c r="AL31" s="139">
        <f>'Стор итог'!AH29</f>
        <v>7056.000000000008</v>
      </c>
      <c r="AM31" s="148">
        <f t="shared" si="17"/>
        <v>43797.00000000106</v>
      </c>
      <c r="AN31" s="148">
        <f t="shared" si="18"/>
        <v>63045.000000001055</v>
      </c>
      <c r="AO31" s="148">
        <f t="shared" si="19"/>
        <v>70101.00000000106</v>
      </c>
      <c r="AP31" s="2"/>
    </row>
    <row r="32" spans="1:42" ht="15" customHeight="1" thickBot="1">
      <c r="A32" s="1">
        <v>23</v>
      </c>
      <c r="B32" s="127">
        <v>84.27</v>
      </c>
      <c r="C32" s="1">
        <f t="shared" si="21"/>
        <v>12209.999999999682</v>
      </c>
      <c r="D32" s="127">
        <v>93.09</v>
      </c>
      <c r="E32" s="1">
        <f t="shared" si="22"/>
        <v>10230.000000000075</v>
      </c>
      <c r="F32" s="127">
        <v>302.65</v>
      </c>
      <c r="G32" s="1">
        <f t="shared" si="23"/>
        <v>11219.999999999174</v>
      </c>
      <c r="H32" s="127">
        <v>34.66</v>
      </c>
      <c r="I32" s="1">
        <f t="shared" si="24"/>
        <v>9239.999999999804</v>
      </c>
      <c r="J32" s="127">
        <v>56.8</v>
      </c>
      <c r="K32" s="1">
        <f t="shared" si="4"/>
        <v>3299.9999999998126</v>
      </c>
      <c r="L32" s="37"/>
      <c r="M32" s="1">
        <f t="shared" si="5"/>
        <v>0</v>
      </c>
      <c r="N32" s="37">
        <v>2.65</v>
      </c>
      <c r="O32" s="1">
        <f t="shared" si="6"/>
        <v>3629.999999999996</v>
      </c>
      <c r="P32" s="37"/>
      <c r="Q32" s="1">
        <f t="shared" si="7"/>
        <v>0</v>
      </c>
      <c r="R32" s="127"/>
      <c r="S32" s="1">
        <f t="shared" si="8"/>
        <v>0</v>
      </c>
      <c r="T32" s="127">
        <v>77.96</v>
      </c>
      <c r="U32" s="1">
        <f t="shared" si="9"/>
        <v>7259.999999999963</v>
      </c>
      <c r="V32" s="127">
        <v>1.72</v>
      </c>
      <c r="W32" s="1">
        <f t="shared" si="10"/>
        <v>990.0000000000009</v>
      </c>
      <c r="X32" s="37"/>
      <c r="Y32" s="1">
        <f t="shared" si="11"/>
        <v>0</v>
      </c>
      <c r="Z32" s="127">
        <v>11</v>
      </c>
      <c r="AA32" s="1">
        <f t="shared" si="25"/>
        <v>16500</v>
      </c>
      <c r="AB32" s="127">
        <v>4.7</v>
      </c>
      <c r="AC32" s="1">
        <f t="shared" si="26"/>
        <v>2640.0000000000023</v>
      </c>
      <c r="AD32" s="127">
        <v>88.14</v>
      </c>
      <c r="AE32" s="1">
        <f t="shared" si="27"/>
        <v>17820.000000000207</v>
      </c>
      <c r="AF32" s="127">
        <v>7.8</v>
      </c>
      <c r="AG32" s="4">
        <f t="shared" si="28"/>
        <v>7259.999999999992</v>
      </c>
      <c r="AH32" s="145">
        <f t="shared" si="20"/>
        <v>53789.99999999891</v>
      </c>
      <c r="AI32" s="146">
        <f t="shared" si="16"/>
        <v>33989.99999999987</v>
      </c>
      <c r="AJ32" s="146">
        <f>('ГПП-ТЭЦфид.связи'!AH32)</f>
        <v>19199.999999999964</v>
      </c>
      <c r="AK32" s="146">
        <f>('ГПП-ТЭЦфид.связи'!AI32)</f>
        <v>5904.000000000066</v>
      </c>
      <c r="AL32" s="139">
        <f>'Стор итог'!AH30</f>
        <v>6375.799999999961</v>
      </c>
      <c r="AM32" s="139">
        <f t="shared" si="17"/>
        <v>47414.19999999895</v>
      </c>
      <c r="AN32" s="139">
        <f t="shared" si="18"/>
        <v>66614.1999999989</v>
      </c>
      <c r="AO32" s="139">
        <f t="shared" si="19"/>
        <v>72989.99999999886</v>
      </c>
      <c r="AP32" s="2"/>
    </row>
    <row r="33" spans="1:42" ht="15" customHeight="1" thickBot="1">
      <c r="A33" s="1">
        <v>24</v>
      </c>
      <c r="B33" s="127">
        <v>84.65</v>
      </c>
      <c r="C33" s="1">
        <f t="shared" si="21"/>
        <v>12540.000000000318</v>
      </c>
      <c r="D33" s="127">
        <v>93.34</v>
      </c>
      <c r="E33" s="1">
        <f t="shared" si="22"/>
        <v>8250</v>
      </c>
      <c r="F33" s="127">
        <v>303.04</v>
      </c>
      <c r="G33" s="1">
        <f t="shared" si="23"/>
        <v>12870.000000001426</v>
      </c>
      <c r="H33" s="127">
        <v>34.9</v>
      </c>
      <c r="I33" s="1">
        <f t="shared" si="24"/>
        <v>7920.0000000000655</v>
      </c>
      <c r="J33" s="127">
        <v>56.9</v>
      </c>
      <c r="K33" s="1">
        <f t="shared" si="4"/>
        <v>3300.000000000047</v>
      </c>
      <c r="L33" s="37"/>
      <c r="M33" s="1">
        <f t="shared" si="5"/>
        <v>0</v>
      </c>
      <c r="N33" s="37">
        <v>2.8</v>
      </c>
      <c r="O33" s="1">
        <f t="shared" si="6"/>
        <v>4949.999999999997</v>
      </c>
      <c r="P33" s="37"/>
      <c r="Q33" s="1">
        <f t="shared" si="7"/>
        <v>0</v>
      </c>
      <c r="R33" s="127"/>
      <c r="S33" s="1">
        <f t="shared" si="8"/>
        <v>0</v>
      </c>
      <c r="T33" s="127">
        <v>78.26</v>
      </c>
      <c r="U33" s="1">
        <f t="shared" si="9"/>
        <v>9900.000000000375</v>
      </c>
      <c r="V33" s="127">
        <v>1.77</v>
      </c>
      <c r="W33" s="1">
        <f t="shared" si="10"/>
        <v>1650.0000000000014</v>
      </c>
      <c r="X33" s="37"/>
      <c r="Y33" s="1">
        <f t="shared" si="11"/>
        <v>0</v>
      </c>
      <c r="Z33" s="127">
        <v>11.75</v>
      </c>
      <c r="AA33" s="1">
        <f t="shared" si="25"/>
        <v>24750</v>
      </c>
      <c r="AB33" s="127">
        <v>4.77</v>
      </c>
      <c r="AC33" s="1">
        <f t="shared" si="26"/>
        <v>2309.99999999998</v>
      </c>
      <c r="AD33" s="127">
        <v>88.6</v>
      </c>
      <c r="AE33" s="1">
        <f t="shared" si="27"/>
        <v>15179.999999999794</v>
      </c>
      <c r="AF33" s="127">
        <v>8.04</v>
      </c>
      <c r="AG33" s="4">
        <f t="shared" si="28"/>
        <v>7919.999999999978</v>
      </c>
      <c r="AH33" s="145">
        <f t="shared" si="20"/>
        <v>58740.000000001215</v>
      </c>
      <c r="AI33" s="146">
        <f t="shared" si="16"/>
        <v>33000.00000000002</v>
      </c>
      <c r="AJ33" s="146">
        <f>('ГПП-ТЭЦфид.связи'!AH33)</f>
        <v>19992.000000000022</v>
      </c>
      <c r="AK33" s="146">
        <f>('ГПП-ТЭЦфид.связи'!AI33)</f>
        <v>5087.999999999981</v>
      </c>
      <c r="AL33" s="139">
        <f>'Стор итог'!AH31</f>
        <v>6102.2000000000235</v>
      </c>
      <c r="AM33" s="139">
        <f t="shared" si="17"/>
        <v>52637.80000000119</v>
      </c>
      <c r="AN33" s="139">
        <f t="shared" si="18"/>
        <v>72629.80000000121</v>
      </c>
      <c r="AO33" s="139">
        <f t="shared" si="19"/>
        <v>78732.00000000124</v>
      </c>
      <c r="AP33" s="2"/>
    </row>
    <row r="34" spans="1:42" ht="15" customHeight="1" thickBot="1">
      <c r="A34" s="1">
        <v>1</v>
      </c>
      <c r="B34" s="127">
        <v>84.82</v>
      </c>
      <c r="C34" s="1">
        <f t="shared" si="21"/>
        <v>5609.999999999587</v>
      </c>
      <c r="D34" s="127">
        <v>93.42</v>
      </c>
      <c r="E34" s="1">
        <f t="shared" si="22"/>
        <v>2639.9999999999436</v>
      </c>
      <c r="F34" s="127">
        <v>303.22</v>
      </c>
      <c r="G34" s="1">
        <f t="shared" si="23"/>
        <v>5940.000000000226</v>
      </c>
      <c r="H34" s="127">
        <v>35.03</v>
      </c>
      <c r="I34" s="1">
        <f t="shared" si="24"/>
        <v>4290.000000000085</v>
      </c>
      <c r="J34" s="127">
        <v>57</v>
      </c>
      <c r="K34" s="1">
        <f t="shared" si="4"/>
        <v>3300.000000000047</v>
      </c>
      <c r="L34" s="37"/>
      <c r="M34" s="1">
        <f t="shared" si="5"/>
        <v>0</v>
      </c>
      <c r="N34" s="37">
        <v>2.9</v>
      </c>
      <c r="O34" s="1">
        <f t="shared" si="6"/>
        <v>3300.0000000000027</v>
      </c>
      <c r="P34" s="37"/>
      <c r="Q34" s="1">
        <f t="shared" si="7"/>
        <v>0</v>
      </c>
      <c r="R34" s="127"/>
      <c r="S34" s="1">
        <f t="shared" si="8"/>
        <v>0</v>
      </c>
      <c r="T34" s="127">
        <v>78.41</v>
      </c>
      <c r="U34" s="1">
        <f t="shared" si="9"/>
        <v>4949.999999999719</v>
      </c>
      <c r="V34" s="127">
        <v>1.8</v>
      </c>
      <c r="W34" s="1">
        <f t="shared" si="10"/>
        <v>990.0000000000009</v>
      </c>
      <c r="X34" s="37"/>
      <c r="Y34" s="1">
        <f t="shared" si="11"/>
        <v>0</v>
      </c>
      <c r="Z34" s="127">
        <v>12.1</v>
      </c>
      <c r="AA34" s="1">
        <f t="shared" si="25"/>
        <v>11549.999999999989</v>
      </c>
      <c r="AB34" s="127">
        <v>4.9</v>
      </c>
      <c r="AC34" s="1">
        <f t="shared" si="26"/>
        <v>4290.0000000000255</v>
      </c>
      <c r="AD34" s="127">
        <v>88.9</v>
      </c>
      <c r="AE34" s="1">
        <f t="shared" si="27"/>
        <v>9900.000000000375</v>
      </c>
      <c r="AF34" s="127">
        <v>8.2</v>
      </c>
      <c r="AG34" s="4">
        <f t="shared" si="28"/>
        <v>5280.000000000005</v>
      </c>
      <c r="AH34" s="145">
        <f t="shared" si="20"/>
        <v>31350.000000000506</v>
      </c>
      <c r="AI34" s="146">
        <f t="shared" si="16"/>
        <v>20790.000000000062</v>
      </c>
      <c r="AJ34" s="146">
        <f>('ГПП-ТЭЦфид.связи'!AH34)</f>
        <v>18792.0000000001</v>
      </c>
      <c r="AK34" s="146">
        <f>('ГПП-ТЭЦфид.связи'!AI34)</f>
        <v>6335.999999999989</v>
      </c>
      <c r="AL34" s="139">
        <f>'Стор итог'!AH32</f>
        <v>5320.799999999994</v>
      </c>
      <c r="AM34" s="139">
        <f t="shared" si="17"/>
        <v>26029.200000000514</v>
      </c>
      <c r="AN34" s="139">
        <f t="shared" si="18"/>
        <v>44821.20000000061</v>
      </c>
      <c r="AO34" s="139">
        <f t="shared" si="19"/>
        <v>50142.000000000604</v>
      </c>
      <c r="AP34" s="2"/>
    </row>
    <row r="35" spans="1:42" ht="15" customHeight="1" thickBot="1">
      <c r="A35" s="1">
        <v>2</v>
      </c>
      <c r="B35" s="127">
        <v>85.05</v>
      </c>
      <c r="C35" s="1">
        <f t="shared" si="21"/>
        <v>7590.000000000131</v>
      </c>
      <c r="D35" s="127">
        <v>93.53</v>
      </c>
      <c r="E35" s="1">
        <f t="shared" si="22"/>
        <v>3629.9999999999814</v>
      </c>
      <c r="F35" s="127">
        <v>303.42</v>
      </c>
      <c r="G35" s="1">
        <f t="shared" si="23"/>
        <v>6599.999999999625</v>
      </c>
      <c r="H35" s="127">
        <v>35.15</v>
      </c>
      <c r="I35" s="1">
        <f t="shared" si="24"/>
        <v>3959.9999999999154</v>
      </c>
      <c r="J35" s="127">
        <v>57.1</v>
      </c>
      <c r="K35" s="1">
        <f t="shared" si="4"/>
        <v>3300.000000000047</v>
      </c>
      <c r="L35" s="37"/>
      <c r="M35" s="1">
        <f t="shared" si="5"/>
        <v>0</v>
      </c>
      <c r="N35" s="37">
        <v>3.01</v>
      </c>
      <c r="O35" s="1">
        <f t="shared" si="6"/>
        <v>3629.999999999996</v>
      </c>
      <c r="P35" s="37"/>
      <c r="Q35" s="1">
        <f t="shared" si="7"/>
        <v>0</v>
      </c>
      <c r="R35" s="127"/>
      <c r="S35" s="1">
        <f t="shared" si="8"/>
        <v>0</v>
      </c>
      <c r="T35" s="127">
        <v>78.59</v>
      </c>
      <c r="U35" s="1">
        <f t="shared" si="9"/>
        <v>5940.000000000226</v>
      </c>
      <c r="V35" s="127">
        <v>1.83</v>
      </c>
      <c r="W35" s="1">
        <f t="shared" si="10"/>
        <v>990.0000000000009</v>
      </c>
      <c r="X35" s="37"/>
      <c r="Y35" s="1">
        <f t="shared" si="11"/>
        <v>0</v>
      </c>
      <c r="Z35" s="127">
        <v>12.5</v>
      </c>
      <c r="AA35" s="1">
        <f t="shared" si="25"/>
        <v>13200.000000000011</v>
      </c>
      <c r="AB35" s="127">
        <v>5.09</v>
      </c>
      <c r="AC35" s="1">
        <f t="shared" si="26"/>
        <v>6269.999999999984</v>
      </c>
      <c r="AD35" s="127">
        <v>89.7</v>
      </c>
      <c r="AE35" s="1">
        <f t="shared" si="27"/>
        <v>26399.999999999905</v>
      </c>
      <c r="AF35" s="127">
        <v>8.4</v>
      </c>
      <c r="AG35" s="4">
        <f t="shared" si="28"/>
        <v>6600.0000000000355</v>
      </c>
      <c r="AH35" s="145">
        <f t="shared" si="20"/>
        <v>51149.99999999949</v>
      </c>
      <c r="AI35" s="146">
        <f t="shared" si="16"/>
        <v>25079.999999999913</v>
      </c>
      <c r="AJ35" s="146">
        <f>('ГПП-ТЭЦфид.связи'!AH35)</f>
        <v>17831.999999999898</v>
      </c>
      <c r="AK35" s="146">
        <f>('ГПП-ТЭЦфид.связи'!AI35)</f>
        <v>4800.000000000008</v>
      </c>
      <c r="AL35" s="139">
        <f>'Стор итог'!AH33</f>
        <v>6186.000000000025</v>
      </c>
      <c r="AM35" s="139">
        <f t="shared" si="17"/>
        <v>44963.99999999947</v>
      </c>
      <c r="AN35" s="139">
        <f t="shared" si="18"/>
        <v>62795.99999999937</v>
      </c>
      <c r="AO35" s="139">
        <f t="shared" si="19"/>
        <v>68981.99999999939</v>
      </c>
      <c r="AP35" s="2"/>
    </row>
    <row r="36" spans="1:42" ht="15" customHeight="1">
      <c r="A36" s="5" t="s">
        <v>29</v>
      </c>
      <c r="B36" s="132"/>
      <c r="C36" s="5">
        <f>SUM(C12:C35)</f>
        <v>242549.99999999983</v>
      </c>
      <c r="D36" s="5"/>
      <c r="E36" s="5">
        <f>SUM(E12:E35)</f>
        <v>171269.9999999999</v>
      </c>
      <c r="F36" s="5"/>
      <c r="G36" s="5">
        <f>SUM(G12:G35)</f>
        <v>256079.9999999997</v>
      </c>
      <c r="H36" s="5"/>
      <c r="I36" s="5">
        <f>SUM(I12:I35)</f>
        <v>190079.99999999994</v>
      </c>
      <c r="J36" s="132"/>
      <c r="K36" s="5">
        <f>SUM(K12:K35)</f>
        <v>105600.00000000006</v>
      </c>
      <c r="L36" s="5"/>
      <c r="M36" s="5">
        <f>SUM(M12:M35)</f>
        <v>0</v>
      </c>
      <c r="N36" s="132"/>
      <c r="O36" s="5">
        <f>SUM(O12:O35)</f>
        <v>88439.99999999999</v>
      </c>
      <c r="P36" s="5"/>
      <c r="Q36" s="5">
        <f>SUM(Q12:Q35)</f>
        <v>0</v>
      </c>
      <c r="R36" s="5"/>
      <c r="S36" s="5">
        <f>SUM(S12:S35)</f>
        <v>0</v>
      </c>
      <c r="T36" s="132"/>
      <c r="U36" s="5">
        <f>SUM(U12:U35)</f>
        <v>158070.00000000023</v>
      </c>
      <c r="V36" s="132"/>
      <c r="W36" s="5">
        <f>SUM(W12:W35)</f>
        <v>26729.999999999993</v>
      </c>
      <c r="X36" s="5"/>
      <c r="Y36" s="5">
        <f>SUM(Y12:Y35)</f>
        <v>0</v>
      </c>
      <c r="Z36" s="132"/>
      <c r="AA36" s="5">
        <f>SUM(AA12:AA35)</f>
        <v>384120.00000000006</v>
      </c>
      <c r="AB36" s="132"/>
      <c r="AC36" s="5">
        <f>SUM(AC12:AC35)</f>
        <v>148170</v>
      </c>
      <c r="AD36" s="132"/>
      <c r="AE36" s="5">
        <f>SUM(AE12:AE35)</f>
        <v>396659.9999999998</v>
      </c>
      <c r="AF36" s="132"/>
      <c r="AG36" s="5">
        <f>SUM(AG12:AG35)</f>
        <v>169619.99999999997</v>
      </c>
      <c r="AH36" s="145">
        <f t="shared" si="20"/>
        <v>1226939.999999999</v>
      </c>
      <c r="AI36" s="146">
        <f t="shared" si="16"/>
        <v>794309.9999999999</v>
      </c>
      <c r="AJ36" s="146">
        <f>'ГПП-ТЭЦфид.связи'!AH36</f>
        <v>462720.00000000006</v>
      </c>
      <c r="AK36" s="146">
        <f>'ГПП-ТЭЦфид.связи'!AI36</f>
        <v>130751.99999999997</v>
      </c>
      <c r="AL36" s="139">
        <f>'Стор итог'!AH34</f>
        <v>154845.20000000004</v>
      </c>
      <c r="AM36" s="139">
        <f t="shared" si="17"/>
        <v>1072094.799999999</v>
      </c>
      <c r="AN36" s="139">
        <f t="shared" si="18"/>
        <v>1534814.799999999</v>
      </c>
      <c r="AO36" s="139">
        <f t="shared" si="19"/>
        <v>1689659.999999999</v>
      </c>
      <c r="AP36" s="2"/>
    </row>
    <row r="37" spans="1:42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33"/>
      <c r="U37" s="6"/>
      <c r="V37" s="133"/>
      <c r="W37" s="6"/>
      <c r="X37" s="6"/>
      <c r="Y37" s="6"/>
      <c r="Z37" s="133"/>
      <c r="AA37" s="6"/>
      <c r="AB37" s="133"/>
      <c r="AC37" s="6"/>
      <c r="AD37" s="133"/>
      <c r="AE37" s="6"/>
      <c r="AF37" s="133"/>
      <c r="AG37" s="10"/>
      <c r="AH37" s="136"/>
      <c r="AI37" s="2"/>
      <c r="AJ37" s="2"/>
      <c r="AK37" s="2"/>
      <c r="AL37" s="2"/>
      <c r="AM37" s="2"/>
      <c r="AN37" s="2"/>
      <c r="AO37" s="2"/>
      <c r="AP37" s="2"/>
    </row>
    <row r="38" spans="32:42" ht="12.75">
      <c r="AF38" s="134"/>
      <c r="AH38" s="2"/>
      <c r="AI38" s="2"/>
      <c r="AJ38" s="2"/>
      <c r="AK38" s="2"/>
      <c r="AL38" s="2"/>
      <c r="AM38" s="2"/>
      <c r="AN38" s="2"/>
      <c r="AO38" s="2"/>
      <c r="AP38" s="2"/>
    </row>
    <row r="39" spans="32:42" ht="12.75">
      <c r="AF39" s="134"/>
      <c r="AH39" s="2"/>
      <c r="AI39" s="2"/>
      <c r="AJ39" s="104"/>
      <c r="AK39" s="105"/>
      <c r="AL39" s="2"/>
      <c r="AM39" s="104"/>
      <c r="AN39" s="105"/>
      <c r="AO39" s="105"/>
      <c r="AP39" s="2"/>
    </row>
    <row r="40" spans="34:42" ht="12.75">
      <c r="AH40" s="2"/>
      <c r="AI40" s="2"/>
      <c r="AJ40" s="106"/>
      <c r="AK40" s="2"/>
      <c r="AL40" s="2"/>
      <c r="AM40" s="106"/>
      <c r="AN40" s="2"/>
      <c r="AO40" s="2"/>
      <c r="AP40" s="2"/>
    </row>
    <row r="41" spans="34:42" ht="12.75">
      <c r="AH41" s="2"/>
      <c r="AI41" s="2"/>
      <c r="AJ41" s="104"/>
      <c r="AK41" s="105"/>
      <c r="AL41" s="2"/>
      <c r="AM41" s="104"/>
      <c r="AN41" s="105"/>
      <c r="AO41" s="105"/>
      <c r="AP41" s="2"/>
    </row>
    <row r="42" spans="34:42" ht="12.75">
      <c r="AH42" s="2"/>
      <c r="AI42" s="2"/>
      <c r="AJ42" s="2"/>
      <c r="AK42" s="2"/>
      <c r="AL42" s="2"/>
      <c r="AM42" s="2"/>
      <c r="AN42" s="2"/>
      <c r="AO42" s="2"/>
      <c r="AP42" s="2"/>
    </row>
    <row r="43" spans="34:42" ht="12.75">
      <c r="AH43" s="2"/>
      <c r="AI43" s="2"/>
      <c r="AJ43" s="2"/>
      <c r="AK43" s="2"/>
      <c r="AL43" s="2"/>
      <c r="AM43" s="2"/>
      <c r="AN43" s="2"/>
      <c r="AO43" s="2"/>
      <c r="AP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1"/>
  <colBreaks count="1" manualBreakCount="1">
    <brk id="4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A43"/>
  <sheetViews>
    <sheetView zoomScaleSheetLayoutView="50" zoomScalePageLayoutView="0" workbookViewId="0" topLeftCell="A1">
      <selection activeCell="AL22" sqref="AL22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10.3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10.87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7539062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48" ht="12.75">
      <c r="B1" s="19" t="s">
        <v>0</v>
      </c>
      <c r="AU1" s="2"/>
      <c r="AV1" s="2"/>
    </row>
    <row r="2" spans="2:48" ht="13.5" thickBot="1">
      <c r="B2" s="19" t="s">
        <v>74</v>
      </c>
      <c r="C2" s="35">
        <f>'Сч-ТЭЦ'!C2</f>
        <v>43089</v>
      </c>
      <c r="AL2" s="22"/>
      <c r="AM2" s="22"/>
      <c r="AN2" s="22"/>
      <c r="AO2" s="22"/>
      <c r="AP2" s="22"/>
      <c r="AQ2" s="22"/>
      <c r="AR2" s="22"/>
      <c r="AS2" s="22"/>
      <c r="AU2" s="2"/>
      <c r="AV2" s="2"/>
    </row>
    <row r="3" spans="39:50" ht="13.5" thickBot="1">
      <c r="AM3" s="46"/>
      <c r="AN3" s="46"/>
      <c r="AO3" s="46"/>
      <c r="AT3" s="2"/>
      <c r="AU3" s="125" t="s">
        <v>128</v>
      </c>
      <c r="AV3" s="124"/>
      <c r="AW3" s="125" t="s">
        <v>127</v>
      </c>
      <c r="AX3" s="124"/>
    </row>
    <row r="4" spans="1:50" ht="13.5" thickBot="1">
      <c r="A4" s="5"/>
      <c r="B4" s="8"/>
      <c r="C4" s="8" t="s">
        <v>69</v>
      </c>
      <c r="D4" s="8" t="s">
        <v>119</v>
      </c>
      <c r="E4" s="8" t="s">
        <v>115</v>
      </c>
      <c r="F4" s="8"/>
      <c r="G4" s="8"/>
      <c r="H4" s="8">
        <v>66000</v>
      </c>
      <c r="I4" s="8"/>
      <c r="J4" s="107"/>
      <c r="K4" s="108" t="s">
        <v>69</v>
      </c>
      <c r="L4" s="108" t="s">
        <v>118</v>
      </c>
      <c r="M4" s="109" t="s">
        <v>116</v>
      </c>
      <c r="N4" s="108"/>
      <c r="O4" s="108"/>
      <c r="P4" s="109">
        <v>66000</v>
      </c>
      <c r="Q4" s="110"/>
      <c r="R4" s="112"/>
      <c r="S4" s="113" t="s">
        <v>69</v>
      </c>
      <c r="T4" s="113" t="s">
        <v>117</v>
      </c>
      <c r="U4" s="114" t="s">
        <v>134</v>
      </c>
      <c r="V4" s="113"/>
      <c r="W4" s="113"/>
      <c r="X4" s="114">
        <v>88000</v>
      </c>
      <c r="Y4" s="115"/>
      <c r="Z4" s="107"/>
      <c r="AA4" s="108" t="s">
        <v>69</v>
      </c>
      <c r="AB4" s="108" t="s">
        <v>120</v>
      </c>
      <c r="AC4" s="109" t="s">
        <v>121</v>
      </c>
      <c r="AD4" s="108"/>
      <c r="AE4" s="108"/>
      <c r="AF4" s="109">
        <v>88000</v>
      </c>
      <c r="AG4" s="110"/>
      <c r="AH4" s="112"/>
      <c r="AI4" s="113" t="s">
        <v>69</v>
      </c>
      <c r="AJ4" s="113" t="s">
        <v>122</v>
      </c>
      <c r="AK4" s="114" t="s">
        <v>123</v>
      </c>
      <c r="AL4" s="113"/>
      <c r="AM4" s="113"/>
      <c r="AN4" s="114">
        <v>11000</v>
      </c>
      <c r="AO4" s="113"/>
      <c r="AP4" s="5"/>
      <c r="AQ4" s="5"/>
      <c r="AU4" s="5"/>
      <c r="AV4" s="5"/>
      <c r="AW4" s="5"/>
      <c r="AX4" s="5"/>
    </row>
    <row r="5" spans="1:50" ht="13.5" thickBot="1">
      <c r="A5" s="23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7" t="s">
        <v>22</v>
      </c>
      <c r="AQ5" s="7" t="s">
        <v>22</v>
      </c>
      <c r="AU5" s="126" t="s">
        <v>22</v>
      </c>
      <c r="AV5" s="126" t="s">
        <v>22</v>
      </c>
      <c r="AW5" s="126" t="s">
        <v>22</v>
      </c>
      <c r="AX5" s="126" t="s">
        <v>22</v>
      </c>
    </row>
    <row r="6" spans="1:52" ht="12.75">
      <c r="A6" s="7"/>
      <c r="B6" s="13" t="s">
        <v>3</v>
      </c>
      <c r="C6" s="2" t="s">
        <v>85</v>
      </c>
      <c r="D6" s="7" t="s">
        <v>3</v>
      </c>
      <c r="E6" s="2" t="s">
        <v>89</v>
      </c>
      <c r="F6" s="7" t="s">
        <v>3</v>
      </c>
      <c r="G6" s="13" t="s">
        <v>88</v>
      </c>
      <c r="H6" s="7" t="s">
        <v>3</v>
      </c>
      <c r="I6" s="2" t="s">
        <v>90</v>
      </c>
      <c r="J6" s="5" t="s">
        <v>3</v>
      </c>
      <c r="K6" s="2" t="s">
        <v>85</v>
      </c>
      <c r="L6" s="5" t="s">
        <v>3</v>
      </c>
      <c r="M6" s="2" t="s">
        <v>89</v>
      </c>
      <c r="N6" s="5" t="s">
        <v>3</v>
      </c>
      <c r="O6" s="2" t="s">
        <v>88</v>
      </c>
      <c r="P6" s="5" t="s">
        <v>3</v>
      </c>
      <c r="Q6" s="5" t="s">
        <v>90</v>
      </c>
      <c r="R6" s="5" t="s">
        <v>3</v>
      </c>
      <c r="S6" s="2" t="s">
        <v>85</v>
      </c>
      <c r="T6" s="5" t="s">
        <v>3</v>
      </c>
      <c r="U6" s="2" t="s">
        <v>89</v>
      </c>
      <c r="V6" s="5" t="s">
        <v>3</v>
      </c>
      <c r="W6" s="2" t="s">
        <v>88</v>
      </c>
      <c r="X6" s="5" t="s">
        <v>3</v>
      </c>
      <c r="Y6" s="5" t="s">
        <v>90</v>
      </c>
      <c r="Z6" s="5" t="s">
        <v>3</v>
      </c>
      <c r="AA6" s="2" t="s">
        <v>85</v>
      </c>
      <c r="AB6" s="5" t="s">
        <v>3</v>
      </c>
      <c r="AC6" s="2" t="s">
        <v>89</v>
      </c>
      <c r="AD6" s="5" t="s">
        <v>3</v>
      </c>
      <c r="AE6" s="2" t="s">
        <v>88</v>
      </c>
      <c r="AF6" s="5" t="s">
        <v>3</v>
      </c>
      <c r="AG6" s="5" t="s">
        <v>90</v>
      </c>
      <c r="AH6" s="5" t="s">
        <v>3</v>
      </c>
      <c r="AI6" s="2" t="s">
        <v>85</v>
      </c>
      <c r="AJ6" s="5" t="s">
        <v>3</v>
      </c>
      <c r="AK6" s="2" t="s">
        <v>89</v>
      </c>
      <c r="AL6" s="5" t="s">
        <v>3</v>
      </c>
      <c r="AM6" s="2" t="s">
        <v>88</v>
      </c>
      <c r="AN6" s="5" t="s">
        <v>3</v>
      </c>
      <c r="AO6" s="9" t="s">
        <v>90</v>
      </c>
      <c r="AP6" s="7" t="s">
        <v>15</v>
      </c>
      <c r="AQ6" s="7" t="s">
        <v>17</v>
      </c>
      <c r="AU6" s="126" t="s">
        <v>15</v>
      </c>
      <c r="AV6" s="126" t="s">
        <v>17</v>
      </c>
      <c r="AW6" s="126" t="s">
        <v>15</v>
      </c>
      <c r="AX6" s="126" t="s">
        <v>17</v>
      </c>
      <c r="AZ6" t="s">
        <v>129</v>
      </c>
    </row>
    <row r="7" spans="1:50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16"/>
      <c r="AP7" s="6" t="s">
        <v>16</v>
      </c>
      <c r="AQ7" s="6" t="s">
        <v>16</v>
      </c>
      <c r="AU7" s="30" t="s">
        <v>16</v>
      </c>
      <c r="AV7" s="30" t="s">
        <v>16</v>
      </c>
      <c r="AW7" s="30" t="s">
        <v>16</v>
      </c>
      <c r="AX7" s="30" t="s">
        <v>16</v>
      </c>
    </row>
    <row r="8" spans="1:50" ht="12" customHeight="1" thickBot="1">
      <c r="A8" s="18">
        <v>1</v>
      </c>
      <c r="B8" s="32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33">
        <v>9</v>
      </c>
      <c r="J8" s="18">
        <v>10</v>
      </c>
      <c r="K8" s="111">
        <v>11</v>
      </c>
      <c r="L8" s="18">
        <v>12</v>
      </c>
      <c r="M8" s="111">
        <v>13</v>
      </c>
      <c r="N8" s="18">
        <v>14</v>
      </c>
      <c r="O8" s="111">
        <v>15</v>
      </c>
      <c r="P8" s="18">
        <v>16</v>
      </c>
      <c r="Q8" s="18">
        <v>17</v>
      </c>
      <c r="R8" s="18">
        <v>18</v>
      </c>
      <c r="S8" s="111">
        <v>19</v>
      </c>
      <c r="T8" s="18">
        <v>20</v>
      </c>
      <c r="U8" s="111">
        <v>21</v>
      </c>
      <c r="V8" s="18">
        <v>22</v>
      </c>
      <c r="W8" s="111">
        <v>23</v>
      </c>
      <c r="X8" s="18">
        <v>24</v>
      </c>
      <c r="Y8" s="18">
        <v>25</v>
      </c>
      <c r="Z8" s="18">
        <v>26</v>
      </c>
      <c r="AA8" s="111">
        <v>27</v>
      </c>
      <c r="AB8" s="18">
        <v>28</v>
      </c>
      <c r="AC8" s="111">
        <v>29</v>
      </c>
      <c r="AD8" s="18">
        <v>30</v>
      </c>
      <c r="AE8" s="111">
        <v>31</v>
      </c>
      <c r="AF8" s="18">
        <v>32</v>
      </c>
      <c r="AG8" s="18">
        <v>33</v>
      </c>
      <c r="AH8" s="18">
        <v>34</v>
      </c>
      <c r="AI8" s="111">
        <v>35</v>
      </c>
      <c r="AJ8" s="18">
        <v>36</v>
      </c>
      <c r="AK8" s="111">
        <v>37</v>
      </c>
      <c r="AL8" s="18">
        <v>38</v>
      </c>
      <c r="AM8" s="111">
        <v>39</v>
      </c>
      <c r="AN8" s="18">
        <v>40</v>
      </c>
      <c r="AO8" s="33">
        <v>41</v>
      </c>
      <c r="AP8" s="30">
        <v>42</v>
      </c>
      <c r="AQ8" s="30">
        <v>43</v>
      </c>
      <c r="AU8" s="30"/>
      <c r="AV8" s="30"/>
      <c r="AW8" s="30"/>
      <c r="AX8" s="30"/>
    </row>
    <row r="9" spans="1:53" ht="15" customHeight="1" thickBot="1">
      <c r="A9" s="1">
        <v>0</v>
      </c>
      <c r="B9" s="103"/>
      <c r="C9" s="1"/>
      <c r="D9" s="135">
        <v>0.35</v>
      </c>
      <c r="E9" s="1"/>
      <c r="F9" s="37"/>
      <c r="G9" s="1"/>
      <c r="H9" s="127">
        <v>4.32</v>
      </c>
      <c r="I9" s="4"/>
      <c r="J9" s="127">
        <v>59</v>
      </c>
      <c r="K9" s="1"/>
      <c r="L9" s="37"/>
      <c r="M9" s="1"/>
      <c r="N9" s="127">
        <v>48.4</v>
      </c>
      <c r="O9" s="1"/>
      <c r="P9" s="37"/>
      <c r="Q9" s="1"/>
      <c r="R9" s="127">
        <v>55.8</v>
      </c>
      <c r="S9" s="1"/>
      <c r="T9" s="37"/>
      <c r="U9" s="1"/>
      <c r="V9" s="127">
        <v>89.1</v>
      </c>
      <c r="W9" s="1"/>
      <c r="X9" s="37"/>
      <c r="Y9" s="1"/>
      <c r="Z9" s="127">
        <v>40.2</v>
      </c>
      <c r="AA9" s="1"/>
      <c r="AB9" s="37"/>
      <c r="AC9" s="1"/>
      <c r="AD9" s="127">
        <v>7.6</v>
      </c>
      <c r="AE9" s="1"/>
      <c r="AF9" s="37"/>
      <c r="AG9" s="1"/>
      <c r="AH9" s="37">
        <v>9.14</v>
      </c>
      <c r="AI9" s="1"/>
      <c r="AJ9" s="127"/>
      <c r="AK9" s="1"/>
      <c r="AL9" s="37">
        <v>9.14</v>
      </c>
      <c r="AM9" s="1"/>
      <c r="AN9" s="127"/>
      <c r="AO9" s="1"/>
      <c r="AP9" s="5"/>
      <c r="AQ9" s="5"/>
      <c r="AU9" s="5"/>
      <c r="AV9" s="5"/>
      <c r="AW9" s="5"/>
      <c r="AX9" s="5"/>
      <c r="AZ9" s="17" t="s">
        <v>75</v>
      </c>
      <c r="BA9" s="17" t="s">
        <v>76</v>
      </c>
    </row>
    <row r="10" spans="1:53" ht="15" customHeight="1" thickBot="1">
      <c r="A10" s="1">
        <v>1</v>
      </c>
      <c r="B10" s="103"/>
      <c r="C10" s="1">
        <f aca="true" t="shared" si="0" ref="C10:C35">66000*(B10-B9)</f>
        <v>0</v>
      </c>
      <c r="D10" s="135">
        <v>0.4</v>
      </c>
      <c r="E10" s="1">
        <f aca="true" t="shared" si="1" ref="E10:E35">66000*(D10-D9)</f>
        <v>3300.0000000000027</v>
      </c>
      <c r="F10" s="37"/>
      <c r="G10" s="1">
        <f aca="true" t="shared" si="2" ref="G10:G35">66000*(F10-F9)</f>
        <v>0</v>
      </c>
      <c r="H10" s="127">
        <v>4.34</v>
      </c>
      <c r="I10" s="4">
        <f aca="true" t="shared" si="3" ref="I10:I35">66000*(H10-H9)</f>
        <v>1319.9999999999718</v>
      </c>
      <c r="J10" s="127">
        <v>59.1</v>
      </c>
      <c r="K10" s="1">
        <f aca="true" t="shared" si="4" ref="K10:K35">66000*(J10-J9)</f>
        <v>6600.000000000094</v>
      </c>
      <c r="L10" s="37"/>
      <c r="M10" s="1">
        <f aca="true" t="shared" si="5" ref="M10:M35">66000*(L10-L9)</f>
        <v>0</v>
      </c>
      <c r="N10" s="127">
        <v>48.66</v>
      </c>
      <c r="O10" s="1">
        <f aca="true" t="shared" si="6" ref="O10:O35">66000*(N10-N9)</f>
        <v>17159.99999999987</v>
      </c>
      <c r="P10" s="37"/>
      <c r="Q10" s="1">
        <f aca="true" t="shared" si="7" ref="Q10:Q35">66000*(P10-P9)</f>
        <v>0</v>
      </c>
      <c r="R10" s="127">
        <v>56.19</v>
      </c>
      <c r="S10" s="1">
        <f aca="true" t="shared" si="8" ref="S10:S35">88000*(R10-R9)</f>
        <v>34320.00000000005</v>
      </c>
      <c r="T10" s="37"/>
      <c r="U10" s="1">
        <f aca="true" t="shared" si="9" ref="U10:U35">88000*(T10-T9)</f>
        <v>0</v>
      </c>
      <c r="V10" s="127">
        <v>89.37</v>
      </c>
      <c r="W10" s="1">
        <f aca="true" t="shared" si="10" ref="W10:W35">88000*(V10-V9)</f>
        <v>23760.000000000902</v>
      </c>
      <c r="X10" s="37"/>
      <c r="Y10" s="1">
        <f aca="true" t="shared" si="11" ref="Y10:Y35">88000*(X10-X9)</f>
        <v>0</v>
      </c>
      <c r="Z10" s="127">
        <v>40.39</v>
      </c>
      <c r="AA10" s="1">
        <f aca="true" t="shared" si="12" ref="AA10:AA35">88000*(Z10-Z9)</f>
        <v>16719.9999999998</v>
      </c>
      <c r="AB10" s="37"/>
      <c r="AC10" s="1">
        <f aca="true" t="shared" si="13" ref="AC10:AC35">88000*(AB10-AB9)</f>
        <v>0</v>
      </c>
      <c r="AD10" s="127">
        <v>7.7</v>
      </c>
      <c r="AE10" s="1">
        <f aca="true" t="shared" si="14" ref="AE10:AE35">88000*(AD10-AD9)</f>
        <v>8800.000000000047</v>
      </c>
      <c r="AF10" s="37"/>
      <c r="AG10" s="1">
        <f aca="true" t="shared" si="15" ref="AG10:AG35">88000*(AF10-AF9)</f>
        <v>0</v>
      </c>
      <c r="AH10" s="37">
        <v>9.15</v>
      </c>
      <c r="AI10" s="1">
        <f aca="true" t="shared" si="16" ref="AI10:AI35">11000*(AH10-AH9)</f>
        <v>109.99999999999766</v>
      </c>
      <c r="AJ10" s="127"/>
      <c r="AK10" s="1">
        <f aca="true" t="shared" si="17" ref="AK10:AK35">11000*(AJ10-AJ9)</f>
        <v>0</v>
      </c>
      <c r="AL10" s="37">
        <v>9.15</v>
      </c>
      <c r="AM10" s="1">
        <f aca="true" t="shared" si="18" ref="AM10:AM35">11000*(AL10-AL9)</f>
        <v>109.99999999999766</v>
      </c>
      <c r="AN10" s="127"/>
      <c r="AO10" s="1">
        <f aca="true" t="shared" si="19" ref="AO10:AO35">11000*(AN10-AN9)</f>
        <v>0</v>
      </c>
      <c r="AP10" s="5">
        <f>C10-E10+K10-M10+S10-U10+AA10-AC10+AI10-AK10</f>
        <v>54449.99999999994</v>
      </c>
      <c r="AQ10" s="1">
        <f aca="true" t="shared" si="20" ref="AQ10:AQ35">G10-I10+O10-Q10+W10-Y10+AE10-AG10+AM10-AO10</f>
        <v>48510.000000000844</v>
      </c>
      <c r="AU10" s="29">
        <f>'Сч-ГППфид'!AH10</f>
        <v>46860.00000000099</v>
      </c>
      <c r="AV10" s="29">
        <f>'Сч-ГППфид'!AI10</f>
        <v>29699.999999999833</v>
      </c>
      <c r="AW10" s="5">
        <f aca="true" t="shared" si="21" ref="AW10:AW33">AP10</f>
        <v>54449.99999999994</v>
      </c>
      <c r="AX10" s="1">
        <f aca="true" t="shared" si="22" ref="AX10:AX33">AQ10</f>
        <v>48510.000000000844</v>
      </c>
      <c r="AZ10" s="20">
        <f aca="true" t="shared" si="23" ref="AZ10:AZ33">AU10-AW10</f>
        <v>-7589.999999998952</v>
      </c>
      <c r="BA10" s="20"/>
    </row>
    <row r="11" spans="1:53" ht="15" customHeight="1" thickBot="1">
      <c r="A11" s="1">
        <v>2</v>
      </c>
      <c r="B11" s="103"/>
      <c r="C11" s="1">
        <f t="shared" si="0"/>
        <v>0</v>
      </c>
      <c r="D11" s="135">
        <v>0.45</v>
      </c>
      <c r="E11" s="1">
        <f t="shared" si="1"/>
        <v>3299.999999999999</v>
      </c>
      <c r="F11" s="37"/>
      <c r="G11" s="1">
        <f t="shared" si="2"/>
        <v>0</v>
      </c>
      <c r="H11" s="127">
        <v>4.38</v>
      </c>
      <c r="I11" s="4">
        <f t="shared" si="3"/>
        <v>2640.0000000000023</v>
      </c>
      <c r="J11" s="127">
        <v>59.2</v>
      </c>
      <c r="K11" s="1">
        <f t="shared" si="4"/>
        <v>6600.000000000094</v>
      </c>
      <c r="L11" s="37"/>
      <c r="M11" s="1">
        <f t="shared" si="5"/>
        <v>0</v>
      </c>
      <c r="N11" s="127">
        <v>48.8</v>
      </c>
      <c r="O11" s="1">
        <f t="shared" si="6"/>
        <v>9240.000000000038</v>
      </c>
      <c r="P11" s="37"/>
      <c r="Q11" s="1">
        <f t="shared" si="7"/>
        <v>0</v>
      </c>
      <c r="R11" s="127">
        <v>56.54</v>
      </c>
      <c r="S11" s="1">
        <f t="shared" si="8"/>
        <v>30800.000000000124</v>
      </c>
      <c r="T11" s="37"/>
      <c r="U11" s="1">
        <f t="shared" si="9"/>
        <v>0</v>
      </c>
      <c r="V11" s="127">
        <v>89.56</v>
      </c>
      <c r="W11" s="1">
        <f t="shared" si="10"/>
        <v>16719.9999999998</v>
      </c>
      <c r="X11" s="37"/>
      <c r="Y11" s="1">
        <f t="shared" si="11"/>
        <v>0</v>
      </c>
      <c r="Z11" s="127">
        <v>40.58</v>
      </c>
      <c r="AA11" s="1">
        <f t="shared" si="12"/>
        <v>16719.9999999998</v>
      </c>
      <c r="AB11" s="37"/>
      <c r="AC11" s="1">
        <f t="shared" si="13"/>
        <v>0</v>
      </c>
      <c r="AD11" s="127">
        <v>7.8</v>
      </c>
      <c r="AE11" s="1">
        <f t="shared" si="14"/>
        <v>8799.999999999969</v>
      </c>
      <c r="AF11" s="37"/>
      <c r="AG11" s="1">
        <f t="shared" si="15"/>
        <v>0</v>
      </c>
      <c r="AH11" s="37">
        <v>9.16</v>
      </c>
      <c r="AI11" s="1">
        <f t="shared" si="16"/>
        <v>109.99999999999766</v>
      </c>
      <c r="AJ11" s="127"/>
      <c r="AK11" s="1">
        <f t="shared" si="17"/>
        <v>0</v>
      </c>
      <c r="AL11" s="37">
        <v>9.16</v>
      </c>
      <c r="AM11" s="1">
        <f t="shared" si="18"/>
        <v>109.99999999999766</v>
      </c>
      <c r="AN11" s="127"/>
      <c r="AO11" s="1">
        <f t="shared" si="19"/>
        <v>0</v>
      </c>
      <c r="AP11" s="1">
        <f aca="true" t="shared" si="24" ref="AP11:AP35">C11-E11+K11-M11+S11-U11+AA11-AC11+AI11-AK11</f>
        <v>50930.000000000015</v>
      </c>
      <c r="AQ11" s="1">
        <f t="shared" si="20"/>
        <v>32229.9999999998</v>
      </c>
      <c r="AU11" s="29">
        <f>'Сч-ГППфид'!AH11</f>
        <v>52140.00000000047</v>
      </c>
      <c r="AV11" s="29">
        <f>'Сч-ГППфид'!AI11</f>
        <v>36630.00000000006</v>
      </c>
      <c r="AW11" s="5">
        <f t="shared" si="21"/>
        <v>50930.000000000015</v>
      </c>
      <c r="AX11" s="1">
        <f t="shared" si="22"/>
        <v>32229.9999999998</v>
      </c>
      <c r="AZ11" s="20">
        <f t="shared" si="23"/>
        <v>1210.0000000004584</v>
      </c>
      <c r="BA11" s="20"/>
    </row>
    <row r="12" spans="1:53" ht="15" customHeight="1" thickBot="1">
      <c r="A12" s="1">
        <v>3</v>
      </c>
      <c r="B12" s="103"/>
      <c r="C12" s="1">
        <f t="shared" si="0"/>
        <v>0</v>
      </c>
      <c r="D12" s="135">
        <v>0.48</v>
      </c>
      <c r="E12" s="1">
        <f t="shared" si="1"/>
        <v>1979.9999999999982</v>
      </c>
      <c r="F12" s="37"/>
      <c r="G12" s="1">
        <f t="shared" si="2"/>
        <v>0</v>
      </c>
      <c r="H12" s="127">
        <v>4.4</v>
      </c>
      <c r="I12" s="4">
        <f t="shared" si="3"/>
        <v>1320.0000000000305</v>
      </c>
      <c r="J12" s="127">
        <v>59.3</v>
      </c>
      <c r="K12" s="1">
        <f t="shared" si="4"/>
        <v>6599.999999999625</v>
      </c>
      <c r="L12" s="37"/>
      <c r="M12" s="1">
        <f t="shared" si="5"/>
        <v>0</v>
      </c>
      <c r="N12" s="127">
        <v>48.98</v>
      </c>
      <c r="O12" s="1">
        <f t="shared" si="6"/>
        <v>11879.999999999982</v>
      </c>
      <c r="P12" s="37"/>
      <c r="Q12" s="1">
        <f t="shared" si="7"/>
        <v>0</v>
      </c>
      <c r="R12" s="127">
        <v>56.89</v>
      </c>
      <c r="S12" s="1">
        <f t="shared" si="8"/>
        <v>30800.000000000124</v>
      </c>
      <c r="T12" s="37"/>
      <c r="U12" s="1">
        <f t="shared" si="9"/>
        <v>0</v>
      </c>
      <c r="V12" s="127">
        <v>89.76</v>
      </c>
      <c r="W12" s="1">
        <f t="shared" si="10"/>
        <v>17600.00000000025</v>
      </c>
      <c r="X12" s="37"/>
      <c r="Y12" s="1">
        <f t="shared" si="11"/>
        <v>0</v>
      </c>
      <c r="Z12" s="127">
        <v>40.77</v>
      </c>
      <c r="AA12" s="1">
        <f t="shared" si="12"/>
        <v>16720.000000000426</v>
      </c>
      <c r="AB12" s="37"/>
      <c r="AC12" s="1">
        <f t="shared" si="13"/>
        <v>0</v>
      </c>
      <c r="AD12" s="127">
        <v>7.9</v>
      </c>
      <c r="AE12" s="1">
        <f t="shared" si="14"/>
        <v>8800.000000000047</v>
      </c>
      <c r="AF12" s="37"/>
      <c r="AG12" s="1">
        <f t="shared" si="15"/>
        <v>0</v>
      </c>
      <c r="AH12" s="37">
        <v>9.18</v>
      </c>
      <c r="AI12" s="1">
        <f t="shared" si="16"/>
        <v>219.9999999999953</v>
      </c>
      <c r="AJ12" s="127"/>
      <c r="AK12" s="1">
        <f t="shared" si="17"/>
        <v>0</v>
      </c>
      <c r="AL12" s="37">
        <v>9.163</v>
      </c>
      <c r="AM12" s="1">
        <f t="shared" si="18"/>
        <v>33.00000000000125</v>
      </c>
      <c r="AN12" s="127"/>
      <c r="AO12" s="1">
        <f t="shared" si="19"/>
        <v>0</v>
      </c>
      <c r="AP12" s="7">
        <f t="shared" si="24"/>
        <v>52360.00000000017</v>
      </c>
      <c r="AQ12" s="1">
        <f t="shared" si="20"/>
        <v>36993.00000000025</v>
      </c>
      <c r="AU12" s="29">
        <f>'Сч-ГППфид'!AH12</f>
        <v>48509.99999999913</v>
      </c>
      <c r="AV12" s="29">
        <f>'Сч-ГППфид'!AI12</f>
        <v>37289.999999999665</v>
      </c>
      <c r="AW12" s="5">
        <f t="shared" si="21"/>
        <v>52360.00000000017</v>
      </c>
      <c r="AX12" s="1">
        <f t="shared" si="22"/>
        <v>36993.00000000025</v>
      </c>
      <c r="AZ12" s="20">
        <f t="shared" si="23"/>
        <v>-3850.0000000010405</v>
      </c>
      <c r="BA12" s="20"/>
    </row>
    <row r="13" spans="1:53" ht="15" customHeight="1" thickBot="1">
      <c r="A13" s="1">
        <v>4</v>
      </c>
      <c r="B13" s="103"/>
      <c r="C13" s="1">
        <f t="shared" si="0"/>
        <v>0</v>
      </c>
      <c r="D13" s="135">
        <v>0.51</v>
      </c>
      <c r="E13" s="1">
        <f t="shared" si="1"/>
        <v>1980.0000000000018</v>
      </c>
      <c r="F13" s="37"/>
      <c r="G13" s="1">
        <f t="shared" si="2"/>
        <v>0</v>
      </c>
      <c r="H13" s="127">
        <v>4.43</v>
      </c>
      <c r="I13" s="4">
        <f t="shared" si="3"/>
        <v>1979.9999999999577</v>
      </c>
      <c r="J13" s="127">
        <v>59.4</v>
      </c>
      <c r="K13" s="1">
        <f t="shared" si="4"/>
        <v>6600.000000000094</v>
      </c>
      <c r="L13" s="37"/>
      <c r="M13" s="1">
        <f t="shared" si="5"/>
        <v>0</v>
      </c>
      <c r="N13" s="127">
        <v>49.13</v>
      </c>
      <c r="O13" s="1">
        <f t="shared" si="6"/>
        <v>9900.000000000375</v>
      </c>
      <c r="P13" s="37"/>
      <c r="Q13" s="1">
        <f t="shared" si="7"/>
        <v>0</v>
      </c>
      <c r="R13" s="127">
        <v>57.23</v>
      </c>
      <c r="S13" s="1">
        <f t="shared" si="8"/>
        <v>29919.999999999676</v>
      </c>
      <c r="T13" s="37"/>
      <c r="U13" s="1">
        <f t="shared" si="9"/>
        <v>0</v>
      </c>
      <c r="V13" s="127">
        <v>89.96</v>
      </c>
      <c r="W13" s="1">
        <f t="shared" si="10"/>
        <v>17599.999999999</v>
      </c>
      <c r="X13" s="37"/>
      <c r="Y13" s="1">
        <f t="shared" si="11"/>
        <v>0</v>
      </c>
      <c r="Z13" s="127">
        <v>40.96</v>
      </c>
      <c r="AA13" s="1">
        <f t="shared" si="12"/>
        <v>16719.9999999998</v>
      </c>
      <c r="AB13" s="37"/>
      <c r="AC13" s="1">
        <f t="shared" si="13"/>
        <v>0</v>
      </c>
      <c r="AD13" s="127">
        <v>8.05</v>
      </c>
      <c r="AE13" s="1">
        <f t="shared" si="14"/>
        <v>13200.000000000031</v>
      </c>
      <c r="AF13" s="37"/>
      <c r="AG13" s="1">
        <f t="shared" si="15"/>
        <v>0</v>
      </c>
      <c r="AH13" s="37">
        <v>9.2</v>
      </c>
      <c r="AI13" s="1">
        <f t="shared" si="16"/>
        <v>219.9999999999953</v>
      </c>
      <c r="AJ13" s="127"/>
      <c r="AK13" s="1">
        <f t="shared" si="17"/>
        <v>0</v>
      </c>
      <c r="AL13" s="37">
        <v>9.166</v>
      </c>
      <c r="AM13" s="1">
        <f t="shared" si="18"/>
        <v>33.00000000000125</v>
      </c>
      <c r="AN13" s="127"/>
      <c r="AO13" s="1">
        <f t="shared" si="19"/>
        <v>0</v>
      </c>
      <c r="AP13" s="1">
        <f t="shared" si="24"/>
        <v>51479.999999999556</v>
      </c>
      <c r="AQ13" s="1">
        <f t="shared" si="20"/>
        <v>38752.99999999945</v>
      </c>
      <c r="AU13" s="29">
        <f>'Сч-ГППфид'!AH13</f>
        <v>48509.999999999294</v>
      </c>
      <c r="AV13" s="29">
        <f>'Сч-ГППфид'!AI13</f>
        <v>32670.000000000284</v>
      </c>
      <c r="AW13" s="5">
        <f t="shared" si="21"/>
        <v>51479.999999999556</v>
      </c>
      <c r="AX13" s="1">
        <f t="shared" si="22"/>
        <v>38752.99999999945</v>
      </c>
      <c r="AZ13" s="20">
        <f t="shared" si="23"/>
        <v>-2970.000000000262</v>
      </c>
      <c r="BA13" s="20"/>
    </row>
    <row r="14" spans="1:53" ht="15" customHeight="1" thickBot="1">
      <c r="A14" s="1">
        <v>5</v>
      </c>
      <c r="B14" s="103"/>
      <c r="C14" s="1">
        <f t="shared" si="0"/>
        <v>0</v>
      </c>
      <c r="D14" s="135">
        <v>0.55</v>
      </c>
      <c r="E14" s="1">
        <f t="shared" si="1"/>
        <v>2640.0000000000023</v>
      </c>
      <c r="F14" s="37"/>
      <c r="G14" s="1">
        <f t="shared" si="2"/>
        <v>0</v>
      </c>
      <c r="H14" s="127">
        <v>4.46</v>
      </c>
      <c r="I14" s="4">
        <f t="shared" si="3"/>
        <v>1980.0000000000164</v>
      </c>
      <c r="J14" s="127">
        <v>59.5</v>
      </c>
      <c r="K14" s="1">
        <f t="shared" si="4"/>
        <v>6600.000000000094</v>
      </c>
      <c r="L14" s="37"/>
      <c r="M14" s="1">
        <f t="shared" si="5"/>
        <v>0</v>
      </c>
      <c r="N14" s="127">
        <v>49.29</v>
      </c>
      <c r="O14" s="1">
        <f t="shared" si="6"/>
        <v>10559.999999999774</v>
      </c>
      <c r="P14" s="37"/>
      <c r="Q14" s="1">
        <f t="shared" si="7"/>
        <v>0</v>
      </c>
      <c r="R14" s="127">
        <v>57.6</v>
      </c>
      <c r="S14" s="1">
        <f t="shared" si="8"/>
        <v>32560.0000000004</v>
      </c>
      <c r="T14" s="37"/>
      <c r="U14" s="1">
        <f t="shared" si="9"/>
        <v>0</v>
      </c>
      <c r="V14" s="127">
        <v>90.17</v>
      </c>
      <c r="W14" s="1">
        <f t="shared" si="10"/>
        <v>18480.0000000007</v>
      </c>
      <c r="X14" s="37"/>
      <c r="Y14" s="1">
        <f t="shared" si="11"/>
        <v>0</v>
      </c>
      <c r="Z14" s="127">
        <v>41.15</v>
      </c>
      <c r="AA14" s="1">
        <f t="shared" si="12"/>
        <v>16719.9999999998</v>
      </c>
      <c r="AB14" s="37"/>
      <c r="AC14" s="1">
        <f t="shared" si="13"/>
        <v>0</v>
      </c>
      <c r="AD14" s="127">
        <v>8.16</v>
      </c>
      <c r="AE14" s="1">
        <f t="shared" si="14"/>
        <v>9679.999999999949</v>
      </c>
      <c r="AF14" s="37"/>
      <c r="AG14" s="1">
        <f t="shared" si="15"/>
        <v>0</v>
      </c>
      <c r="AH14" s="37">
        <v>9.22</v>
      </c>
      <c r="AI14" s="1">
        <f t="shared" si="16"/>
        <v>220.00000000001484</v>
      </c>
      <c r="AJ14" s="127"/>
      <c r="AK14" s="1">
        <f t="shared" si="17"/>
        <v>0</v>
      </c>
      <c r="AL14" s="37">
        <v>9.169</v>
      </c>
      <c r="AM14" s="1">
        <f t="shared" si="18"/>
        <v>33.00000000000125</v>
      </c>
      <c r="AN14" s="127"/>
      <c r="AO14" s="1">
        <f t="shared" si="19"/>
        <v>0</v>
      </c>
      <c r="AP14" s="7">
        <f t="shared" si="24"/>
        <v>53460.000000000306</v>
      </c>
      <c r="AQ14" s="1">
        <f t="shared" si="20"/>
        <v>36773.00000000041</v>
      </c>
      <c r="AU14" s="29">
        <f>'Сч-ГППфид'!AH14</f>
        <v>55440.00000000056</v>
      </c>
      <c r="AV14" s="29">
        <f>'Сч-ГППфид'!AI14</f>
        <v>39599.99999999978</v>
      </c>
      <c r="AW14" s="5">
        <f t="shared" si="21"/>
        <v>53460.000000000306</v>
      </c>
      <c r="AX14" s="1">
        <f t="shared" si="22"/>
        <v>36773.00000000041</v>
      </c>
      <c r="AZ14" s="20">
        <f t="shared" si="23"/>
        <v>1980.0000000002547</v>
      </c>
      <c r="BA14" s="20"/>
    </row>
    <row r="15" spans="1:53" ht="15" customHeight="1" thickBot="1">
      <c r="A15" s="1">
        <v>6</v>
      </c>
      <c r="B15" s="103"/>
      <c r="C15" s="1">
        <f t="shared" si="0"/>
        <v>0</v>
      </c>
      <c r="D15" s="135">
        <v>0.58</v>
      </c>
      <c r="E15" s="1">
        <f t="shared" si="1"/>
        <v>1979.9999999999945</v>
      </c>
      <c r="F15" s="37"/>
      <c r="G15" s="1">
        <f t="shared" si="2"/>
        <v>0</v>
      </c>
      <c r="H15" s="127">
        <v>4.48</v>
      </c>
      <c r="I15" s="4">
        <f t="shared" si="3"/>
        <v>1320.0000000000305</v>
      </c>
      <c r="J15" s="127">
        <v>59.56</v>
      </c>
      <c r="K15" s="1">
        <f t="shared" si="4"/>
        <v>3960.00000000015</v>
      </c>
      <c r="L15" s="37"/>
      <c r="M15" s="1">
        <f t="shared" si="5"/>
        <v>0</v>
      </c>
      <c r="N15" s="127">
        <v>49.44</v>
      </c>
      <c r="O15" s="1">
        <f t="shared" si="6"/>
        <v>9899.999999999905</v>
      </c>
      <c r="P15" s="37"/>
      <c r="Q15" s="1">
        <f t="shared" si="7"/>
        <v>0</v>
      </c>
      <c r="R15" s="127">
        <v>57.95</v>
      </c>
      <c r="S15" s="1">
        <f t="shared" si="8"/>
        <v>30800.000000000124</v>
      </c>
      <c r="T15" s="37"/>
      <c r="U15" s="1">
        <f t="shared" si="9"/>
        <v>0</v>
      </c>
      <c r="V15" s="127">
        <v>90.36</v>
      </c>
      <c r="W15" s="1">
        <f t="shared" si="10"/>
        <v>16719.9999999998</v>
      </c>
      <c r="X15" s="37"/>
      <c r="Y15" s="1">
        <f t="shared" si="11"/>
        <v>0</v>
      </c>
      <c r="Z15" s="127">
        <v>41.37</v>
      </c>
      <c r="AA15" s="1">
        <f t="shared" si="12"/>
        <v>19359.999999999898</v>
      </c>
      <c r="AB15" s="37"/>
      <c r="AC15" s="1">
        <f t="shared" si="13"/>
        <v>0</v>
      </c>
      <c r="AD15" s="127">
        <v>8.27</v>
      </c>
      <c r="AE15" s="1">
        <f t="shared" si="14"/>
        <v>9679.999999999949</v>
      </c>
      <c r="AF15" s="37"/>
      <c r="AG15" s="1">
        <f t="shared" si="15"/>
        <v>0</v>
      </c>
      <c r="AH15" s="37">
        <v>9.24</v>
      </c>
      <c r="AI15" s="1">
        <f t="shared" si="16"/>
        <v>219.9999999999953</v>
      </c>
      <c r="AJ15" s="127"/>
      <c r="AK15" s="1">
        <f t="shared" si="17"/>
        <v>0</v>
      </c>
      <c r="AL15" s="37">
        <v>9.17</v>
      </c>
      <c r="AM15" s="1">
        <f t="shared" si="18"/>
        <v>10.999999999993904</v>
      </c>
      <c r="AN15" s="127"/>
      <c r="AO15" s="1">
        <f t="shared" si="19"/>
        <v>0</v>
      </c>
      <c r="AP15" s="1">
        <f t="shared" si="24"/>
        <v>52360.00000000017</v>
      </c>
      <c r="AQ15" s="1">
        <f t="shared" si="20"/>
        <v>34990.999999999614</v>
      </c>
      <c r="AU15" s="29">
        <f>'Сч-ГППфид'!AH15</f>
        <v>60059.99999999969</v>
      </c>
      <c r="AV15" s="29">
        <f>'Сч-ГППфид'!AI15</f>
        <v>29040.00000000027</v>
      </c>
      <c r="AW15" s="5">
        <f t="shared" si="21"/>
        <v>52360.00000000017</v>
      </c>
      <c r="AX15" s="1">
        <f t="shared" si="22"/>
        <v>34990.999999999614</v>
      </c>
      <c r="AZ15" s="20">
        <f t="shared" si="23"/>
        <v>7699.99999999952</v>
      </c>
      <c r="BA15" s="20"/>
    </row>
    <row r="16" spans="1:53" ht="15" customHeight="1" thickBot="1">
      <c r="A16" s="1">
        <v>7</v>
      </c>
      <c r="B16" s="103"/>
      <c r="C16" s="1">
        <f t="shared" si="0"/>
        <v>0</v>
      </c>
      <c r="D16" s="135">
        <v>0.62</v>
      </c>
      <c r="E16" s="1">
        <f t="shared" si="1"/>
        <v>2640.0000000000023</v>
      </c>
      <c r="F16" s="37"/>
      <c r="G16" s="1">
        <f t="shared" si="2"/>
        <v>0</v>
      </c>
      <c r="H16" s="127">
        <v>4.5</v>
      </c>
      <c r="I16" s="4">
        <f t="shared" si="3"/>
        <v>1319.9999999999718</v>
      </c>
      <c r="J16" s="127">
        <v>59.63</v>
      </c>
      <c r="K16" s="1">
        <f t="shared" si="4"/>
        <v>4620.000000000019</v>
      </c>
      <c r="L16" s="37"/>
      <c r="M16" s="1">
        <f t="shared" si="5"/>
        <v>0</v>
      </c>
      <c r="N16" s="127">
        <v>49.6</v>
      </c>
      <c r="O16" s="1">
        <f t="shared" si="6"/>
        <v>10560.000000000244</v>
      </c>
      <c r="P16" s="37"/>
      <c r="Q16" s="1">
        <f t="shared" si="7"/>
        <v>0</v>
      </c>
      <c r="R16" s="127">
        <v>58.3</v>
      </c>
      <c r="S16" s="1">
        <f t="shared" si="8"/>
        <v>30799.999999999498</v>
      </c>
      <c r="T16" s="37"/>
      <c r="U16" s="1">
        <f t="shared" si="9"/>
        <v>0</v>
      </c>
      <c r="V16" s="127">
        <v>90.55</v>
      </c>
      <c r="W16" s="1">
        <f t="shared" si="10"/>
        <v>16719.9999999998</v>
      </c>
      <c r="X16" s="37"/>
      <c r="Y16" s="1">
        <f t="shared" si="11"/>
        <v>0</v>
      </c>
      <c r="Z16" s="127">
        <v>41.57</v>
      </c>
      <c r="AA16" s="1">
        <f t="shared" si="12"/>
        <v>17600.00000000025</v>
      </c>
      <c r="AB16" s="37"/>
      <c r="AC16" s="1">
        <f t="shared" si="13"/>
        <v>0</v>
      </c>
      <c r="AD16" s="127">
        <v>8.37</v>
      </c>
      <c r="AE16" s="1">
        <f t="shared" si="14"/>
        <v>8799.999999999969</v>
      </c>
      <c r="AF16" s="37"/>
      <c r="AG16" s="1">
        <f t="shared" si="15"/>
        <v>0</v>
      </c>
      <c r="AH16" s="37">
        <v>9.25</v>
      </c>
      <c r="AI16" s="1">
        <f t="shared" si="16"/>
        <v>109.99999999999766</v>
      </c>
      <c r="AJ16" s="127"/>
      <c r="AK16" s="1">
        <f t="shared" si="17"/>
        <v>0</v>
      </c>
      <c r="AL16" s="37">
        <v>9.175</v>
      </c>
      <c r="AM16" s="1">
        <f t="shared" si="18"/>
        <v>55.0000000000086</v>
      </c>
      <c r="AN16" s="127"/>
      <c r="AO16" s="1">
        <f t="shared" si="19"/>
        <v>0</v>
      </c>
      <c r="AP16" s="7">
        <f t="shared" si="24"/>
        <v>50489.99999999977</v>
      </c>
      <c r="AQ16" s="1">
        <f t="shared" si="20"/>
        <v>34815.00000000005</v>
      </c>
      <c r="AU16" s="29">
        <f>'Сч-ГППфид'!AH16</f>
        <v>67980.00000000051</v>
      </c>
      <c r="AV16" s="29">
        <f>'Сч-ГППфид'!AI16</f>
        <v>39929.999999999716</v>
      </c>
      <c r="AW16" s="5">
        <f t="shared" si="21"/>
        <v>50489.99999999977</v>
      </c>
      <c r="AX16" s="1">
        <f t="shared" si="22"/>
        <v>34815.00000000005</v>
      </c>
      <c r="AZ16" s="20">
        <f t="shared" si="23"/>
        <v>17490.000000000742</v>
      </c>
      <c r="BA16" s="20"/>
    </row>
    <row r="17" spans="1:53" ht="15" customHeight="1" thickBot="1">
      <c r="A17" s="1">
        <v>8</v>
      </c>
      <c r="B17" s="103"/>
      <c r="C17" s="1">
        <f t="shared" si="0"/>
        <v>0</v>
      </c>
      <c r="D17" s="135">
        <v>0.66</v>
      </c>
      <c r="E17" s="1">
        <f t="shared" si="1"/>
        <v>2640.0000000000023</v>
      </c>
      <c r="F17" s="37"/>
      <c r="G17" s="1">
        <f t="shared" si="2"/>
        <v>0</v>
      </c>
      <c r="H17" s="127">
        <v>4.52</v>
      </c>
      <c r="I17" s="4">
        <f t="shared" si="3"/>
        <v>1319.9999999999718</v>
      </c>
      <c r="J17" s="127">
        <v>59.71</v>
      </c>
      <c r="K17" s="1">
        <f t="shared" si="4"/>
        <v>5279.999999999887</v>
      </c>
      <c r="L17" s="37"/>
      <c r="M17" s="1">
        <f t="shared" si="5"/>
        <v>0</v>
      </c>
      <c r="N17" s="127">
        <v>49.72</v>
      </c>
      <c r="O17" s="1">
        <f t="shared" si="6"/>
        <v>7919.999999999831</v>
      </c>
      <c r="P17" s="37"/>
      <c r="Q17" s="1">
        <f t="shared" si="7"/>
        <v>0</v>
      </c>
      <c r="R17" s="127">
        <v>58.66</v>
      </c>
      <c r="S17" s="1">
        <f t="shared" si="8"/>
        <v>31679.99999999995</v>
      </c>
      <c r="T17" s="37"/>
      <c r="U17" s="1">
        <f t="shared" si="9"/>
        <v>0</v>
      </c>
      <c r="V17" s="127">
        <v>90.71</v>
      </c>
      <c r="W17" s="1">
        <f t="shared" si="10"/>
        <v>14079.9999999997</v>
      </c>
      <c r="X17" s="37"/>
      <c r="Y17" s="1">
        <f t="shared" si="11"/>
        <v>0</v>
      </c>
      <c r="Z17" s="127">
        <v>41.74</v>
      </c>
      <c r="AA17" s="1">
        <f t="shared" si="12"/>
        <v>14960.00000000015</v>
      </c>
      <c r="AB17" s="37"/>
      <c r="AC17" s="1">
        <f t="shared" si="13"/>
        <v>0</v>
      </c>
      <c r="AD17" s="127">
        <v>8.45</v>
      </c>
      <c r="AE17" s="1">
        <f t="shared" si="14"/>
        <v>7040.000000000006</v>
      </c>
      <c r="AF17" s="37"/>
      <c r="AG17" s="1">
        <f t="shared" si="15"/>
        <v>0</v>
      </c>
      <c r="AH17" s="37">
        <v>9.29</v>
      </c>
      <c r="AI17" s="1">
        <f t="shared" si="16"/>
        <v>439.9999999999906</v>
      </c>
      <c r="AJ17" s="127"/>
      <c r="AK17" s="1">
        <f t="shared" si="17"/>
        <v>0</v>
      </c>
      <c r="AL17" s="37">
        <v>9.18</v>
      </c>
      <c r="AM17" s="1">
        <f t="shared" si="18"/>
        <v>54.99999999998906</v>
      </c>
      <c r="AN17" s="127"/>
      <c r="AO17" s="1">
        <f t="shared" si="19"/>
        <v>0</v>
      </c>
      <c r="AP17" s="1">
        <f t="shared" si="24"/>
        <v>49719.99999999998</v>
      </c>
      <c r="AQ17" s="1">
        <f t="shared" si="20"/>
        <v>27774.999999999556</v>
      </c>
      <c r="AU17" s="29">
        <f>'Сч-ГППфид'!AH17</f>
        <v>52800.000000000044</v>
      </c>
      <c r="AV17" s="29">
        <f>'Сч-ГППфид'!AI17</f>
        <v>31350.000000000044</v>
      </c>
      <c r="AW17" s="5">
        <f t="shared" si="21"/>
        <v>49719.99999999998</v>
      </c>
      <c r="AX17" s="1">
        <f t="shared" si="22"/>
        <v>27774.999999999556</v>
      </c>
      <c r="AZ17" s="20">
        <f t="shared" si="23"/>
        <v>3080.0000000000655</v>
      </c>
      <c r="BA17" s="20"/>
    </row>
    <row r="18" spans="1:53" ht="15" customHeight="1" thickBot="1">
      <c r="A18" s="1">
        <v>9</v>
      </c>
      <c r="B18" s="103"/>
      <c r="C18" s="1">
        <f t="shared" si="0"/>
        <v>0</v>
      </c>
      <c r="D18" s="135">
        <v>0.7</v>
      </c>
      <c r="E18" s="1">
        <f t="shared" si="1"/>
        <v>2639.999999999995</v>
      </c>
      <c r="F18" s="37"/>
      <c r="G18" s="1">
        <f t="shared" si="2"/>
        <v>0</v>
      </c>
      <c r="H18" s="127">
        <v>4.56</v>
      </c>
      <c r="I18" s="4">
        <f t="shared" si="3"/>
        <v>2640.0000000000023</v>
      </c>
      <c r="J18" s="127">
        <v>59.88</v>
      </c>
      <c r="K18" s="1">
        <f t="shared" si="4"/>
        <v>11220.000000000113</v>
      </c>
      <c r="L18" s="37"/>
      <c r="M18" s="1">
        <f t="shared" si="5"/>
        <v>0</v>
      </c>
      <c r="N18" s="127">
        <v>49.94</v>
      </c>
      <c r="O18" s="1">
        <f t="shared" si="6"/>
        <v>14519.999999999925</v>
      </c>
      <c r="P18" s="37"/>
      <c r="Q18" s="1">
        <f t="shared" si="7"/>
        <v>0</v>
      </c>
      <c r="R18" s="127">
        <v>59.24</v>
      </c>
      <c r="S18" s="1">
        <f t="shared" si="8"/>
        <v>51040.00000000047</v>
      </c>
      <c r="T18" s="37"/>
      <c r="U18" s="1">
        <f t="shared" si="9"/>
        <v>0</v>
      </c>
      <c r="V18" s="127">
        <v>90.99</v>
      </c>
      <c r="W18" s="1">
        <f t="shared" si="10"/>
        <v>24640.000000000102</v>
      </c>
      <c r="X18" s="37"/>
      <c r="Y18" s="1">
        <f t="shared" si="11"/>
        <v>0</v>
      </c>
      <c r="Z18" s="127">
        <v>42.41</v>
      </c>
      <c r="AA18" s="1">
        <f t="shared" si="12"/>
        <v>58959.99999999953</v>
      </c>
      <c r="AB18" s="37"/>
      <c r="AC18" s="1">
        <f t="shared" si="13"/>
        <v>0</v>
      </c>
      <c r="AD18" s="127">
        <v>8.95</v>
      </c>
      <c r="AE18" s="1">
        <f t="shared" si="14"/>
        <v>44000</v>
      </c>
      <c r="AF18" s="37"/>
      <c r="AG18" s="1">
        <f t="shared" si="15"/>
        <v>0</v>
      </c>
      <c r="AH18" s="37">
        <v>9.34</v>
      </c>
      <c r="AI18" s="1">
        <f t="shared" si="16"/>
        <v>550.0000000000078</v>
      </c>
      <c r="AJ18" s="127"/>
      <c r="AK18" s="1">
        <f t="shared" si="17"/>
        <v>0</v>
      </c>
      <c r="AL18" s="37">
        <v>9.2</v>
      </c>
      <c r="AM18" s="1">
        <f t="shared" si="18"/>
        <v>219.9999999999953</v>
      </c>
      <c r="AN18" s="127"/>
      <c r="AO18" s="1">
        <f t="shared" si="19"/>
        <v>0</v>
      </c>
      <c r="AP18" s="7">
        <f t="shared" si="24"/>
        <v>119130.00000000013</v>
      </c>
      <c r="AQ18" s="1">
        <f t="shared" si="20"/>
        <v>80740.00000000003</v>
      </c>
      <c r="AU18" s="29">
        <f>'Сч-ГППфид'!AH18</f>
        <v>72269.99999999936</v>
      </c>
      <c r="AV18" s="29">
        <f>'Сч-ГППфид'!AI18</f>
        <v>40260.00000000024</v>
      </c>
      <c r="AW18" s="5">
        <f t="shared" si="21"/>
        <v>119130.00000000013</v>
      </c>
      <c r="AX18" s="1">
        <f t="shared" si="22"/>
        <v>80740.00000000003</v>
      </c>
      <c r="AZ18" s="20">
        <f t="shared" si="23"/>
        <v>-46860.00000000077</v>
      </c>
      <c r="BA18" s="20"/>
    </row>
    <row r="19" spans="1:53" ht="15" customHeight="1" thickBot="1">
      <c r="A19" s="1">
        <v>10</v>
      </c>
      <c r="B19" s="103"/>
      <c r="C19" s="1">
        <f t="shared" si="0"/>
        <v>0</v>
      </c>
      <c r="D19" s="135">
        <v>0.74</v>
      </c>
      <c r="E19" s="1">
        <f t="shared" si="1"/>
        <v>2640.0000000000023</v>
      </c>
      <c r="F19" s="37"/>
      <c r="G19" s="1">
        <f t="shared" si="2"/>
        <v>0</v>
      </c>
      <c r="H19" s="127">
        <v>4.6</v>
      </c>
      <c r="I19" s="4">
        <f t="shared" si="3"/>
        <v>2640.0000000000023</v>
      </c>
      <c r="J19" s="127">
        <v>60</v>
      </c>
      <c r="K19" s="1">
        <f t="shared" si="4"/>
        <v>7919.999999999831</v>
      </c>
      <c r="L19" s="37"/>
      <c r="M19" s="1">
        <f t="shared" si="5"/>
        <v>0</v>
      </c>
      <c r="N19" s="127">
        <v>50</v>
      </c>
      <c r="O19" s="1">
        <f t="shared" si="6"/>
        <v>3960.00000000015</v>
      </c>
      <c r="P19" s="37"/>
      <c r="Q19" s="1">
        <f t="shared" si="7"/>
        <v>0</v>
      </c>
      <c r="R19" s="127">
        <v>59.81</v>
      </c>
      <c r="S19" s="1">
        <f t="shared" si="8"/>
        <v>50160.00000000002</v>
      </c>
      <c r="T19" s="37"/>
      <c r="U19" s="1">
        <f t="shared" si="9"/>
        <v>0</v>
      </c>
      <c r="V19" s="127">
        <v>91.1</v>
      </c>
      <c r="W19" s="1">
        <f t="shared" si="10"/>
        <v>9679.999999999949</v>
      </c>
      <c r="X19" s="37"/>
      <c r="Y19" s="1">
        <f t="shared" si="11"/>
        <v>0</v>
      </c>
      <c r="Z19" s="127">
        <v>42.6</v>
      </c>
      <c r="AA19" s="1">
        <f t="shared" si="12"/>
        <v>16720.000000000426</v>
      </c>
      <c r="AB19" s="37"/>
      <c r="AC19" s="1">
        <f t="shared" si="13"/>
        <v>0</v>
      </c>
      <c r="AD19" s="127">
        <v>9</v>
      </c>
      <c r="AE19" s="1">
        <f t="shared" si="14"/>
        <v>4400.000000000063</v>
      </c>
      <c r="AF19" s="37"/>
      <c r="AG19" s="1">
        <f t="shared" si="15"/>
        <v>0</v>
      </c>
      <c r="AH19" s="37">
        <v>9.4</v>
      </c>
      <c r="AI19" s="1">
        <f t="shared" si="16"/>
        <v>660.0000000000055</v>
      </c>
      <c r="AJ19" s="127"/>
      <c r="AK19" s="1">
        <f t="shared" si="17"/>
        <v>0</v>
      </c>
      <c r="AL19" s="37">
        <v>9.23</v>
      </c>
      <c r="AM19" s="1">
        <f t="shared" si="18"/>
        <v>330.0000000000125</v>
      </c>
      <c r="AN19" s="127"/>
      <c r="AO19" s="1">
        <f t="shared" si="19"/>
        <v>0</v>
      </c>
      <c r="AP19" s="1">
        <f t="shared" si="24"/>
        <v>72820.00000000028</v>
      </c>
      <c r="AQ19" s="1">
        <f t="shared" si="20"/>
        <v>15730.000000000173</v>
      </c>
      <c r="AU19" s="29">
        <f>'Сч-ГППфид'!AH19</f>
        <v>33989.99999999998</v>
      </c>
      <c r="AV19" s="29">
        <f>'Сч-ГППфид'!AI19</f>
        <v>33329.99999999978</v>
      </c>
      <c r="AW19" s="5">
        <f t="shared" si="21"/>
        <v>72820.00000000028</v>
      </c>
      <c r="AX19" s="1">
        <f t="shared" si="22"/>
        <v>15730.000000000173</v>
      </c>
      <c r="AZ19" s="20">
        <f t="shared" si="23"/>
        <v>-38830.0000000003</v>
      </c>
      <c r="BA19" s="20"/>
    </row>
    <row r="20" spans="1:53" ht="15" customHeight="1" thickBot="1">
      <c r="A20" s="1">
        <v>11</v>
      </c>
      <c r="B20" s="103"/>
      <c r="C20" s="1">
        <f t="shared" si="0"/>
        <v>0</v>
      </c>
      <c r="D20" s="135">
        <v>0.77</v>
      </c>
      <c r="E20" s="1">
        <f t="shared" si="1"/>
        <v>1980.0000000000018</v>
      </c>
      <c r="F20" s="37"/>
      <c r="G20" s="1">
        <f t="shared" si="2"/>
        <v>0</v>
      </c>
      <c r="H20" s="127">
        <v>4.63</v>
      </c>
      <c r="I20" s="4">
        <f t="shared" si="3"/>
        <v>1980.0000000000164</v>
      </c>
      <c r="J20" s="127">
        <v>60.15</v>
      </c>
      <c r="K20" s="1">
        <f t="shared" si="4"/>
        <v>9899.999999999905</v>
      </c>
      <c r="L20" s="37"/>
      <c r="M20" s="1">
        <f t="shared" si="5"/>
        <v>0</v>
      </c>
      <c r="N20" s="127">
        <v>50.19</v>
      </c>
      <c r="O20" s="1">
        <f t="shared" si="6"/>
        <v>12539.99999999985</v>
      </c>
      <c r="P20" s="37"/>
      <c r="Q20" s="1">
        <f t="shared" si="7"/>
        <v>0</v>
      </c>
      <c r="R20" s="127">
        <v>59.9</v>
      </c>
      <c r="S20" s="1">
        <f t="shared" si="8"/>
        <v>7919.999999999674</v>
      </c>
      <c r="T20" s="37"/>
      <c r="U20" s="1">
        <f t="shared" si="9"/>
        <v>0</v>
      </c>
      <c r="V20" s="127">
        <v>91.34</v>
      </c>
      <c r="W20" s="1">
        <f t="shared" si="10"/>
        <v>21120.0000000008</v>
      </c>
      <c r="X20" s="37"/>
      <c r="Y20" s="1">
        <f t="shared" si="11"/>
        <v>0</v>
      </c>
      <c r="Z20" s="127">
        <v>42.72</v>
      </c>
      <c r="AA20" s="1">
        <f t="shared" si="12"/>
        <v>10559.999999999774</v>
      </c>
      <c r="AB20" s="37"/>
      <c r="AC20" s="1">
        <f t="shared" si="13"/>
        <v>0</v>
      </c>
      <c r="AD20" s="127">
        <v>9.15</v>
      </c>
      <c r="AE20" s="1">
        <f t="shared" si="14"/>
        <v>13200.000000000031</v>
      </c>
      <c r="AF20" s="37"/>
      <c r="AG20" s="1">
        <f t="shared" si="15"/>
        <v>0</v>
      </c>
      <c r="AH20" s="37">
        <v>9.45</v>
      </c>
      <c r="AI20" s="1">
        <f t="shared" si="16"/>
        <v>549.9999999999883</v>
      </c>
      <c r="AJ20" s="127"/>
      <c r="AK20" s="1">
        <f t="shared" si="17"/>
        <v>0</v>
      </c>
      <c r="AL20" s="37">
        <v>9.26</v>
      </c>
      <c r="AM20" s="1">
        <f t="shared" si="18"/>
        <v>329.99999999999295</v>
      </c>
      <c r="AN20" s="127"/>
      <c r="AO20" s="1">
        <f t="shared" si="19"/>
        <v>0</v>
      </c>
      <c r="AP20" s="7">
        <f t="shared" si="24"/>
        <v>26949.99999999934</v>
      </c>
      <c r="AQ20" s="1">
        <f t="shared" si="20"/>
        <v>45210.000000000655</v>
      </c>
      <c r="AU20" s="29">
        <f>'Сч-ГППфид'!AH20</f>
        <v>51810.00000000024</v>
      </c>
      <c r="AV20" s="29">
        <f>'Сч-ГППфид'!AI20</f>
        <v>29700.000000000076</v>
      </c>
      <c r="AW20" s="5">
        <f t="shared" si="21"/>
        <v>26949.99999999934</v>
      </c>
      <c r="AX20" s="1">
        <f t="shared" si="22"/>
        <v>45210.000000000655</v>
      </c>
      <c r="AZ20" s="20">
        <f t="shared" si="23"/>
        <v>24860.0000000009</v>
      </c>
      <c r="BA20" s="20"/>
    </row>
    <row r="21" spans="1:53" ht="15" customHeight="1" thickBot="1">
      <c r="A21" s="1">
        <v>12</v>
      </c>
      <c r="B21" s="103"/>
      <c r="C21" s="1">
        <f t="shared" si="0"/>
        <v>0</v>
      </c>
      <c r="D21" s="135">
        <v>0.81</v>
      </c>
      <c r="E21" s="1">
        <f t="shared" si="1"/>
        <v>2640.0000000000023</v>
      </c>
      <c r="F21" s="37"/>
      <c r="G21" s="1">
        <f t="shared" si="2"/>
        <v>0</v>
      </c>
      <c r="H21" s="127">
        <v>4.67</v>
      </c>
      <c r="I21" s="4">
        <f t="shared" si="3"/>
        <v>2640.0000000000023</v>
      </c>
      <c r="J21" s="127">
        <v>60.29</v>
      </c>
      <c r="K21" s="1">
        <f t="shared" si="4"/>
        <v>9240.000000000038</v>
      </c>
      <c r="L21" s="37"/>
      <c r="M21" s="1">
        <f t="shared" si="5"/>
        <v>0</v>
      </c>
      <c r="N21" s="127">
        <v>50.36</v>
      </c>
      <c r="O21" s="1">
        <f t="shared" si="6"/>
        <v>11220.000000000113</v>
      </c>
      <c r="P21" s="37"/>
      <c r="Q21" s="1">
        <f t="shared" si="7"/>
        <v>0</v>
      </c>
      <c r="R21" s="127">
        <v>60.04</v>
      </c>
      <c r="S21" s="1">
        <f t="shared" si="8"/>
        <v>12320.000000000051</v>
      </c>
      <c r="T21" s="37"/>
      <c r="U21" s="1">
        <f t="shared" si="9"/>
        <v>0</v>
      </c>
      <c r="V21" s="127">
        <v>91.57</v>
      </c>
      <c r="W21" s="1">
        <f t="shared" si="10"/>
        <v>20239.999999999098</v>
      </c>
      <c r="X21" s="37"/>
      <c r="Y21" s="1">
        <f t="shared" si="11"/>
        <v>0</v>
      </c>
      <c r="Z21" s="127">
        <v>42.94</v>
      </c>
      <c r="AA21" s="1">
        <f t="shared" si="12"/>
        <v>19359.999999999898</v>
      </c>
      <c r="AB21" s="37"/>
      <c r="AC21" s="1">
        <f t="shared" si="13"/>
        <v>0</v>
      </c>
      <c r="AD21" s="127">
        <v>9.2</v>
      </c>
      <c r="AE21" s="1">
        <f t="shared" si="14"/>
        <v>4399.999999999906</v>
      </c>
      <c r="AF21" s="37"/>
      <c r="AG21" s="1">
        <f t="shared" si="15"/>
        <v>0</v>
      </c>
      <c r="AH21" s="37">
        <v>9.48</v>
      </c>
      <c r="AI21" s="1">
        <f t="shared" si="16"/>
        <v>330.0000000000125</v>
      </c>
      <c r="AJ21" s="127"/>
      <c r="AK21" s="1">
        <f t="shared" si="17"/>
        <v>0</v>
      </c>
      <c r="AL21" s="37">
        <v>9.28</v>
      </c>
      <c r="AM21" s="1">
        <f t="shared" si="18"/>
        <v>219.9999999999953</v>
      </c>
      <c r="AN21" s="127"/>
      <c r="AO21" s="1">
        <f t="shared" si="19"/>
        <v>0</v>
      </c>
      <c r="AP21" s="1">
        <f t="shared" si="24"/>
        <v>38610</v>
      </c>
      <c r="AQ21" s="1">
        <f t="shared" si="20"/>
        <v>33439.999999999105</v>
      </c>
      <c r="AU21" s="29">
        <f>'Сч-ГППфид'!AH21</f>
        <v>44879.99999999904</v>
      </c>
      <c r="AV21" s="29">
        <f>'Сч-ГППфид'!AI21</f>
        <v>34320.000000000095</v>
      </c>
      <c r="AW21" s="5">
        <f t="shared" si="21"/>
        <v>38610</v>
      </c>
      <c r="AX21" s="1">
        <f t="shared" si="22"/>
        <v>33439.999999999105</v>
      </c>
      <c r="AZ21" s="20">
        <f t="shared" si="23"/>
        <v>6269.99999999904</v>
      </c>
      <c r="BA21" s="20"/>
    </row>
    <row r="22" spans="1:53" ht="15" customHeight="1" thickBot="1">
      <c r="A22" s="1">
        <v>13</v>
      </c>
      <c r="B22" s="103"/>
      <c r="C22" s="1">
        <f t="shared" si="0"/>
        <v>0</v>
      </c>
      <c r="D22" s="135">
        <v>0.86</v>
      </c>
      <c r="E22" s="1">
        <f t="shared" si="1"/>
        <v>3299.9999999999955</v>
      </c>
      <c r="F22" s="37"/>
      <c r="G22" s="1">
        <f t="shared" si="2"/>
        <v>0</v>
      </c>
      <c r="H22" s="127">
        <v>4.7</v>
      </c>
      <c r="I22" s="4">
        <f t="shared" si="3"/>
        <v>1980.0000000000164</v>
      </c>
      <c r="J22" s="127">
        <v>60.33</v>
      </c>
      <c r="K22" s="1">
        <f t="shared" si="4"/>
        <v>2639.9999999999436</v>
      </c>
      <c r="L22" s="37"/>
      <c r="M22" s="1">
        <f t="shared" si="5"/>
        <v>0</v>
      </c>
      <c r="N22" s="127">
        <v>50.51</v>
      </c>
      <c r="O22" s="1">
        <f t="shared" si="6"/>
        <v>9899.999999999905</v>
      </c>
      <c r="P22" s="37"/>
      <c r="Q22" s="1">
        <f t="shared" si="7"/>
        <v>0</v>
      </c>
      <c r="R22" s="127">
        <v>60.46</v>
      </c>
      <c r="S22" s="1">
        <f t="shared" si="8"/>
        <v>36960.00000000015</v>
      </c>
      <c r="T22" s="37"/>
      <c r="U22" s="1">
        <f t="shared" si="9"/>
        <v>0</v>
      </c>
      <c r="V22" s="127">
        <v>91.7</v>
      </c>
      <c r="W22" s="1">
        <f t="shared" si="10"/>
        <v>11440.000000000851</v>
      </c>
      <c r="X22" s="37"/>
      <c r="Y22" s="1">
        <f t="shared" si="11"/>
        <v>0</v>
      </c>
      <c r="Z22" s="127">
        <v>43.1</v>
      </c>
      <c r="AA22" s="1">
        <f t="shared" si="12"/>
        <v>14080.000000000326</v>
      </c>
      <c r="AB22" s="37"/>
      <c r="AC22" s="1">
        <f t="shared" si="13"/>
        <v>0</v>
      </c>
      <c r="AD22" s="127">
        <v>9.33</v>
      </c>
      <c r="AE22" s="1">
        <f t="shared" si="14"/>
        <v>11440.00000000007</v>
      </c>
      <c r="AF22" s="37"/>
      <c r="AG22" s="1">
        <f t="shared" si="15"/>
        <v>0</v>
      </c>
      <c r="AH22" s="37">
        <v>9.5</v>
      </c>
      <c r="AI22" s="1">
        <f t="shared" si="16"/>
        <v>219.9999999999953</v>
      </c>
      <c r="AJ22" s="127"/>
      <c r="AK22" s="1">
        <f t="shared" si="17"/>
        <v>0</v>
      </c>
      <c r="AL22" s="37">
        <v>9.29</v>
      </c>
      <c r="AM22" s="1">
        <f t="shared" si="18"/>
        <v>109.99999999999766</v>
      </c>
      <c r="AN22" s="127"/>
      <c r="AO22" s="1">
        <f t="shared" si="19"/>
        <v>0</v>
      </c>
      <c r="AP22" s="7">
        <f t="shared" si="24"/>
        <v>50600.00000000042</v>
      </c>
      <c r="AQ22" s="1">
        <f t="shared" si="20"/>
        <v>30910.000000000808</v>
      </c>
      <c r="AU22" s="29">
        <f>'Сч-ГППфид'!AH22</f>
        <v>40920.00000000118</v>
      </c>
      <c r="AV22" s="29">
        <f>'Сч-ГППфид'!AI22</f>
        <v>37290</v>
      </c>
      <c r="AW22" s="5">
        <f t="shared" si="21"/>
        <v>50600.00000000042</v>
      </c>
      <c r="AX22" s="1">
        <f t="shared" si="22"/>
        <v>30910.000000000808</v>
      </c>
      <c r="AZ22" s="20">
        <f t="shared" si="23"/>
        <v>-9679.999999999243</v>
      </c>
      <c r="BA22" s="20"/>
    </row>
    <row r="23" spans="1:53" ht="15" customHeight="1" thickBot="1">
      <c r="A23" s="1">
        <v>14</v>
      </c>
      <c r="B23" s="103"/>
      <c r="C23" s="1">
        <f t="shared" si="0"/>
        <v>0</v>
      </c>
      <c r="D23" s="135">
        <v>0.9</v>
      </c>
      <c r="E23" s="1">
        <f t="shared" si="1"/>
        <v>2640.0000000000023</v>
      </c>
      <c r="F23" s="37"/>
      <c r="G23" s="1">
        <f t="shared" si="2"/>
        <v>0</v>
      </c>
      <c r="H23" s="127">
        <v>4.73</v>
      </c>
      <c r="I23" s="4">
        <f t="shared" si="3"/>
        <v>1980.0000000000164</v>
      </c>
      <c r="J23" s="127">
        <v>60.49</v>
      </c>
      <c r="K23" s="1">
        <f t="shared" si="4"/>
        <v>10560.000000000244</v>
      </c>
      <c r="L23" s="37"/>
      <c r="M23" s="1">
        <f t="shared" si="5"/>
        <v>0</v>
      </c>
      <c r="N23" s="127">
        <v>50.63</v>
      </c>
      <c r="O23" s="1">
        <f t="shared" si="6"/>
        <v>7920.0000000003</v>
      </c>
      <c r="P23" s="37"/>
      <c r="Q23" s="1">
        <f t="shared" si="7"/>
        <v>0</v>
      </c>
      <c r="R23" s="127">
        <v>60.9</v>
      </c>
      <c r="S23" s="1">
        <f t="shared" si="8"/>
        <v>38719.999999999796</v>
      </c>
      <c r="T23" s="37"/>
      <c r="U23" s="1">
        <f t="shared" si="9"/>
        <v>0</v>
      </c>
      <c r="V23" s="127">
        <v>91.9</v>
      </c>
      <c r="W23" s="1">
        <f t="shared" si="10"/>
        <v>17600.00000000025</v>
      </c>
      <c r="X23" s="37"/>
      <c r="Y23" s="1">
        <f t="shared" si="11"/>
        <v>0</v>
      </c>
      <c r="Z23" s="127">
        <v>43.26</v>
      </c>
      <c r="AA23" s="1">
        <f t="shared" si="12"/>
        <v>14079.9999999997</v>
      </c>
      <c r="AB23" s="37"/>
      <c r="AC23" s="1">
        <f t="shared" si="13"/>
        <v>0</v>
      </c>
      <c r="AD23" s="127">
        <v>9.49</v>
      </c>
      <c r="AE23" s="1">
        <f t="shared" si="14"/>
        <v>14080.000000000013</v>
      </c>
      <c r="AF23" s="37"/>
      <c r="AG23" s="1">
        <f t="shared" si="15"/>
        <v>0</v>
      </c>
      <c r="AH23" s="37">
        <v>9.54</v>
      </c>
      <c r="AI23" s="1">
        <f t="shared" si="16"/>
        <v>439.9999999999906</v>
      </c>
      <c r="AJ23" s="127"/>
      <c r="AK23" s="1">
        <f t="shared" si="17"/>
        <v>0</v>
      </c>
      <c r="AL23" s="37">
        <v>9.31</v>
      </c>
      <c r="AM23" s="1">
        <f t="shared" si="18"/>
        <v>220.00000000001484</v>
      </c>
      <c r="AN23" s="127"/>
      <c r="AO23" s="1">
        <f t="shared" si="19"/>
        <v>0</v>
      </c>
      <c r="AP23" s="1">
        <f t="shared" si="24"/>
        <v>61159.99999999973</v>
      </c>
      <c r="AQ23" s="1">
        <f t="shared" si="20"/>
        <v>37840.00000000056</v>
      </c>
      <c r="AU23" s="29">
        <f>'Сч-ГППфид'!AH23</f>
        <v>52469.999999999054</v>
      </c>
      <c r="AV23" s="29">
        <f>'Сч-ГППфид'!AI23</f>
        <v>33330.00000000005</v>
      </c>
      <c r="AW23" s="5">
        <f t="shared" si="21"/>
        <v>61159.99999999973</v>
      </c>
      <c r="AX23" s="1">
        <f t="shared" si="22"/>
        <v>37840.00000000056</v>
      </c>
      <c r="AZ23" s="20">
        <f t="shared" si="23"/>
        <v>-8690.000000000677</v>
      </c>
      <c r="BA23" s="20"/>
    </row>
    <row r="24" spans="1:53" ht="15" customHeight="1" thickBot="1">
      <c r="A24" s="1">
        <v>15</v>
      </c>
      <c r="B24" s="103"/>
      <c r="C24" s="1">
        <f t="shared" si="0"/>
        <v>0</v>
      </c>
      <c r="D24" s="135">
        <v>0.94</v>
      </c>
      <c r="E24" s="1">
        <f t="shared" si="1"/>
        <v>2639.999999999995</v>
      </c>
      <c r="F24" s="37"/>
      <c r="G24" s="1">
        <f t="shared" si="2"/>
        <v>0</v>
      </c>
      <c r="H24" s="127">
        <v>4.78</v>
      </c>
      <c r="I24" s="4">
        <f t="shared" si="3"/>
        <v>3299.999999999988</v>
      </c>
      <c r="J24" s="127">
        <v>60.53</v>
      </c>
      <c r="K24" s="1">
        <f t="shared" si="4"/>
        <v>2639.9999999999436</v>
      </c>
      <c r="L24" s="37"/>
      <c r="M24" s="1">
        <f t="shared" si="5"/>
        <v>0</v>
      </c>
      <c r="N24" s="127">
        <v>50.72</v>
      </c>
      <c r="O24" s="1">
        <f t="shared" si="6"/>
        <v>5939.999999999756</v>
      </c>
      <c r="P24" s="37"/>
      <c r="Q24" s="1">
        <f t="shared" si="7"/>
        <v>0</v>
      </c>
      <c r="R24" s="127">
        <v>61.08</v>
      </c>
      <c r="S24" s="1">
        <f t="shared" si="8"/>
        <v>15839.999999999975</v>
      </c>
      <c r="T24" s="37"/>
      <c r="U24" s="1">
        <f t="shared" si="9"/>
        <v>0</v>
      </c>
      <c r="V24" s="127">
        <v>92</v>
      </c>
      <c r="W24" s="1">
        <f t="shared" si="10"/>
        <v>8799.9999999995</v>
      </c>
      <c r="X24" s="37"/>
      <c r="Y24" s="1">
        <f t="shared" si="11"/>
        <v>0</v>
      </c>
      <c r="Z24" s="127">
        <v>43.54</v>
      </c>
      <c r="AA24" s="1">
        <f t="shared" si="12"/>
        <v>24640.000000000102</v>
      </c>
      <c r="AB24" s="37"/>
      <c r="AC24" s="1">
        <f t="shared" si="13"/>
        <v>0</v>
      </c>
      <c r="AD24" s="127">
        <v>9.6</v>
      </c>
      <c r="AE24" s="1">
        <f t="shared" si="14"/>
        <v>9679.999999999949</v>
      </c>
      <c r="AF24" s="37"/>
      <c r="AG24" s="1">
        <f t="shared" si="15"/>
        <v>0</v>
      </c>
      <c r="AH24" s="37">
        <v>9.58</v>
      </c>
      <c r="AI24" s="1">
        <f t="shared" si="16"/>
        <v>440.0000000000102</v>
      </c>
      <c r="AJ24" s="127"/>
      <c r="AK24" s="1">
        <f t="shared" si="17"/>
        <v>0</v>
      </c>
      <c r="AL24" s="37">
        <v>9.32</v>
      </c>
      <c r="AM24" s="1">
        <f t="shared" si="18"/>
        <v>109.99999999999766</v>
      </c>
      <c r="AN24" s="127"/>
      <c r="AO24" s="1">
        <f t="shared" si="19"/>
        <v>0</v>
      </c>
      <c r="AP24" s="7">
        <f t="shared" si="24"/>
        <v>40920.00000000004</v>
      </c>
      <c r="AQ24" s="1">
        <f t="shared" si="20"/>
        <v>21229.999999999214</v>
      </c>
      <c r="AU24" s="29">
        <f>'Сч-ГППфид'!AH24</f>
        <v>62700.00000000131</v>
      </c>
      <c r="AV24" s="29">
        <f>'Сч-ГППфид'!AI24</f>
        <v>38609.9999999998</v>
      </c>
      <c r="AW24" s="5">
        <f t="shared" si="21"/>
        <v>40920.00000000004</v>
      </c>
      <c r="AX24" s="1">
        <f t="shared" si="22"/>
        <v>21229.999999999214</v>
      </c>
      <c r="AZ24" s="20">
        <f t="shared" si="23"/>
        <v>21780.000000001273</v>
      </c>
      <c r="BA24" s="20"/>
    </row>
    <row r="25" spans="1:53" ht="15" customHeight="1" thickBot="1">
      <c r="A25" s="1">
        <v>16</v>
      </c>
      <c r="B25" s="103"/>
      <c r="C25" s="1">
        <f t="shared" si="0"/>
        <v>0</v>
      </c>
      <c r="D25" s="135">
        <v>0.98</v>
      </c>
      <c r="E25" s="1">
        <f t="shared" si="1"/>
        <v>2640.0000000000023</v>
      </c>
      <c r="F25" s="37"/>
      <c r="G25" s="1">
        <f t="shared" si="2"/>
        <v>0</v>
      </c>
      <c r="H25" s="127">
        <v>4.8</v>
      </c>
      <c r="I25" s="4">
        <f t="shared" si="3"/>
        <v>1319.9999999999718</v>
      </c>
      <c r="J25" s="127">
        <v>60.62</v>
      </c>
      <c r="K25" s="1">
        <f t="shared" si="4"/>
        <v>5939.999999999756</v>
      </c>
      <c r="L25" s="37"/>
      <c r="M25" s="1">
        <f t="shared" si="5"/>
        <v>0</v>
      </c>
      <c r="N25" s="127">
        <v>50.87</v>
      </c>
      <c r="O25" s="1">
        <f t="shared" si="6"/>
        <v>9899.999999999905</v>
      </c>
      <c r="P25" s="37"/>
      <c r="Q25" s="1">
        <f t="shared" si="7"/>
        <v>0</v>
      </c>
      <c r="R25" s="127">
        <v>61.3</v>
      </c>
      <c r="S25" s="1">
        <f t="shared" si="8"/>
        <v>19359.999999999898</v>
      </c>
      <c r="T25" s="37"/>
      <c r="U25" s="1">
        <f t="shared" si="9"/>
        <v>0</v>
      </c>
      <c r="V25" s="127">
        <v>92.25</v>
      </c>
      <c r="W25" s="1">
        <f t="shared" si="10"/>
        <v>22000</v>
      </c>
      <c r="X25" s="37"/>
      <c r="Y25" s="1">
        <f t="shared" si="11"/>
        <v>0</v>
      </c>
      <c r="Z25" s="127">
        <v>43.7</v>
      </c>
      <c r="AA25" s="1">
        <f t="shared" si="12"/>
        <v>14080.000000000326</v>
      </c>
      <c r="AB25" s="37"/>
      <c r="AC25" s="1">
        <f t="shared" si="13"/>
        <v>0</v>
      </c>
      <c r="AD25" s="127">
        <v>9.7</v>
      </c>
      <c r="AE25" s="1">
        <f t="shared" si="14"/>
        <v>8799.999999999969</v>
      </c>
      <c r="AF25" s="37"/>
      <c r="AG25" s="1">
        <f t="shared" si="15"/>
        <v>0</v>
      </c>
      <c r="AH25" s="37">
        <v>9.61</v>
      </c>
      <c r="AI25" s="1">
        <f t="shared" si="16"/>
        <v>329.99999999999295</v>
      </c>
      <c r="AJ25" s="127"/>
      <c r="AK25" s="1">
        <f t="shared" si="17"/>
        <v>0</v>
      </c>
      <c r="AL25" s="37">
        <v>9.34</v>
      </c>
      <c r="AM25" s="1">
        <f t="shared" si="18"/>
        <v>219.9999999999953</v>
      </c>
      <c r="AN25" s="127"/>
      <c r="AO25" s="1">
        <f t="shared" si="19"/>
        <v>0</v>
      </c>
      <c r="AP25" s="1">
        <f t="shared" si="24"/>
        <v>37069.99999999997</v>
      </c>
      <c r="AQ25" s="1">
        <f t="shared" si="20"/>
        <v>39599.9999999999</v>
      </c>
      <c r="AU25" s="29">
        <f>'Сч-ГППфид'!AH25</f>
        <v>41249.99999999938</v>
      </c>
      <c r="AV25" s="29">
        <f>'Сч-ГППфид'!AI25</f>
        <v>36959.999999999854</v>
      </c>
      <c r="AW25" s="5">
        <f t="shared" si="21"/>
        <v>37069.99999999997</v>
      </c>
      <c r="AX25" s="1">
        <f t="shared" si="22"/>
        <v>39599.9999999999</v>
      </c>
      <c r="AZ25" s="20">
        <f t="shared" si="23"/>
        <v>4179.999999999411</v>
      </c>
      <c r="BA25" s="20"/>
    </row>
    <row r="26" spans="1:53" ht="15" customHeight="1" thickBot="1">
      <c r="A26" s="1">
        <v>17</v>
      </c>
      <c r="B26" s="103"/>
      <c r="C26" s="1">
        <f t="shared" si="0"/>
        <v>0</v>
      </c>
      <c r="D26" s="135">
        <v>1.01</v>
      </c>
      <c r="E26" s="1">
        <f t="shared" si="1"/>
        <v>1980.0000000000018</v>
      </c>
      <c r="F26" s="37"/>
      <c r="G26" s="1">
        <f t="shared" si="2"/>
        <v>0</v>
      </c>
      <c r="H26" s="127">
        <v>4.9</v>
      </c>
      <c r="I26" s="4">
        <f t="shared" si="3"/>
        <v>6600.0000000000355</v>
      </c>
      <c r="J26" s="127">
        <v>60.71</v>
      </c>
      <c r="K26" s="1">
        <f t="shared" si="4"/>
        <v>5940.000000000226</v>
      </c>
      <c r="L26" s="37"/>
      <c r="M26" s="1">
        <f t="shared" si="5"/>
        <v>0</v>
      </c>
      <c r="N26" s="127">
        <v>51</v>
      </c>
      <c r="O26" s="1">
        <f t="shared" si="6"/>
        <v>8580.00000000017</v>
      </c>
      <c r="P26" s="37"/>
      <c r="Q26" s="1">
        <f t="shared" si="7"/>
        <v>0</v>
      </c>
      <c r="R26" s="127">
        <v>61.6</v>
      </c>
      <c r="S26" s="1">
        <f t="shared" si="8"/>
        <v>26400.000000000375</v>
      </c>
      <c r="T26" s="37"/>
      <c r="U26" s="1">
        <f t="shared" si="9"/>
        <v>0</v>
      </c>
      <c r="V26" s="127">
        <v>92.7</v>
      </c>
      <c r="W26" s="1">
        <f t="shared" si="10"/>
        <v>39600.00000000025</v>
      </c>
      <c r="X26" s="37"/>
      <c r="Y26" s="1">
        <f t="shared" si="11"/>
        <v>0</v>
      </c>
      <c r="Z26" s="127">
        <v>43.85</v>
      </c>
      <c r="AA26" s="1">
        <f t="shared" si="12"/>
        <v>13199.999999999874</v>
      </c>
      <c r="AB26" s="37"/>
      <c r="AC26" s="1">
        <f t="shared" si="13"/>
        <v>0</v>
      </c>
      <c r="AD26" s="127">
        <v>9.8</v>
      </c>
      <c r="AE26" s="1">
        <f t="shared" si="14"/>
        <v>8800.000000000126</v>
      </c>
      <c r="AF26" s="37"/>
      <c r="AG26" s="1">
        <f t="shared" si="15"/>
        <v>0</v>
      </c>
      <c r="AH26" s="37">
        <v>9.66</v>
      </c>
      <c r="AI26" s="1">
        <f t="shared" si="16"/>
        <v>550.0000000000078</v>
      </c>
      <c r="AJ26" s="127"/>
      <c r="AK26" s="1">
        <f t="shared" si="17"/>
        <v>0</v>
      </c>
      <c r="AL26" s="37">
        <v>9.35</v>
      </c>
      <c r="AM26" s="1">
        <f t="shared" si="18"/>
        <v>109.99999999999766</v>
      </c>
      <c r="AN26" s="127"/>
      <c r="AO26" s="1">
        <f t="shared" si="19"/>
        <v>0</v>
      </c>
      <c r="AP26" s="7">
        <f t="shared" si="24"/>
        <v>44110.00000000048</v>
      </c>
      <c r="AQ26" s="1">
        <f t="shared" si="20"/>
        <v>50490.0000000005</v>
      </c>
      <c r="AU26" s="29">
        <f>'Сч-ГППфид'!AH26</f>
        <v>51480.00000000005</v>
      </c>
      <c r="AV26" s="29">
        <f>'Сч-ГППфид'!AI26</f>
        <v>29370.00000000026</v>
      </c>
      <c r="AW26" s="5">
        <f t="shared" si="21"/>
        <v>44110.00000000048</v>
      </c>
      <c r="AX26" s="1">
        <f t="shared" si="22"/>
        <v>50490.0000000005</v>
      </c>
      <c r="AZ26" s="20">
        <f t="shared" si="23"/>
        <v>7369.999999999571</v>
      </c>
      <c r="BA26" s="20"/>
    </row>
    <row r="27" spans="1:53" ht="15" customHeight="1" thickBot="1">
      <c r="A27" s="1">
        <v>18</v>
      </c>
      <c r="B27" s="103"/>
      <c r="C27" s="1">
        <f t="shared" si="0"/>
        <v>0</v>
      </c>
      <c r="D27" s="135">
        <v>1.06</v>
      </c>
      <c r="E27" s="1">
        <f t="shared" si="1"/>
        <v>3300.0000000000027</v>
      </c>
      <c r="F27" s="37"/>
      <c r="G27" s="1">
        <f t="shared" si="2"/>
        <v>0</v>
      </c>
      <c r="H27" s="127">
        <v>4.97</v>
      </c>
      <c r="I27" s="4">
        <f t="shared" si="3"/>
        <v>4619.99999999996</v>
      </c>
      <c r="J27" s="127">
        <v>60.81</v>
      </c>
      <c r="K27" s="1">
        <f t="shared" si="4"/>
        <v>6600.000000000094</v>
      </c>
      <c r="L27" s="37"/>
      <c r="M27" s="1">
        <f t="shared" si="5"/>
        <v>0</v>
      </c>
      <c r="N27" s="127">
        <v>51.22</v>
      </c>
      <c r="O27" s="1">
        <f t="shared" si="6"/>
        <v>14519.999999999925</v>
      </c>
      <c r="P27" s="37"/>
      <c r="Q27" s="1">
        <f t="shared" si="7"/>
        <v>0</v>
      </c>
      <c r="R27" s="127">
        <v>62.47</v>
      </c>
      <c r="S27" s="1">
        <f t="shared" si="8"/>
        <v>76559.99999999978</v>
      </c>
      <c r="T27" s="37"/>
      <c r="U27" s="1">
        <f t="shared" si="9"/>
        <v>0</v>
      </c>
      <c r="V27" s="127">
        <v>92.75</v>
      </c>
      <c r="W27" s="1">
        <f t="shared" si="10"/>
        <v>4399.99999999975</v>
      </c>
      <c r="X27" s="37"/>
      <c r="Y27" s="1">
        <f t="shared" si="11"/>
        <v>0</v>
      </c>
      <c r="Z27" s="127">
        <v>43.95</v>
      </c>
      <c r="AA27" s="1">
        <f t="shared" si="12"/>
        <v>8800.000000000126</v>
      </c>
      <c r="AB27" s="37"/>
      <c r="AC27" s="1">
        <f t="shared" si="13"/>
        <v>0</v>
      </c>
      <c r="AD27" s="127">
        <v>9.9</v>
      </c>
      <c r="AE27" s="1">
        <f t="shared" si="14"/>
        <v>8799.999999999969</v>
      </c>
      <c r="AF27" s="37"/>
      <c r="AG27" s="1">
        <f t="shared" si="15"/>
        <v>0</v>
      </c>
      <c r="AH27" s="37">
        <v>9.69</v>
      </c>
      <c r="AI27" s="1">
        <f t="shared" si="16"/>
        <v>329.99999999999295</v>
      </c>
      <c r="AJ27" s="127"/>
      <c r="AK27" s="1">
        <f t="shared" si="17"/>
        <v>0</v>
      </c>
      <c r="AL27" s="37">
        <v>9.356</v>
      </c>
      <c r="AM27" s="1">
        <f t="shared" si="18"/>
        <v>66.0000000000025</v>
      </c>
      <c r="AN27" s="127"/>
      <c r="AO27" s="1">
        <f t="shared" si="19"/>
        <v>0</v>
      </c>
      <c r="AP27" s="1">
        <f t="shared" si="24"/>
        <v>88990</v>
      </c>
      <c r="AQ27" s="1">
        <f t="shared" si="20"/>
        <v>23165.99999999969</v>
      </c>
      <c r="AU27" s="29">
        <f>'Сч-ГППфид'!AH27</f>
        <v>57090.00000000008</v>
      </c>
      <c r="AV27" s="29">
        <f>'Сч-ГППфид'!AI27</f>
        <v>31679.999999999876</v>
      </c>
      <c r="AW27" s="5">
        <f t="shared" si="21"/>
        <v>88990</v>
      </c>
      <c r="AX27" s="1">
        <f t="shared" si="22"/>
        <v>23165.99999999969</v>
      </c>
      <c r="AZ27" s="20">
        <f t="shared" si="23"/>
        <v>-31899.99999999992</v>
      </c>
      <c r="BA27" s="20"/>
    </row>
    <row r="28" spans="1:53" ht="15" customHeight="1" thickBot="1">
      <c r="A28" s="1">
        <v>19</v>
      </c>
      <c r="B28" s="103"/>
      <c r="C28" s="1">
        <f t="shared" si="0"/>
        <v>0</v>
      </c>
      <c r="D28" s="135">
        <v>1.09</v>
      </c>
      <c r="E28" s="1">
        <f t="shared" si="1"/>
        <v>1980.0000000000018</v>
      </c>
      <c r="F28" s="37"/>
      <c r="G28" s="1">
        <f t="shared" si="2"/>
        <v>0</v>
      </c>
      <c r="H28" s="127">
        <v>5</v>
      </c>
      <c r="I28" s="4">
        <f t="shared" si="3"/>
        <v>1980.0000000000164</v>
      </c>
      <c r="J28" s="127">
        <v>60.9</v>
      </c>
      <c r="K28" s="1">
        <f t="shared" si="4"/>
        <v>5939.999999999756</v>
      </c>
      <c r="L28" s="37"/>
      <c r="M28" s="1">
        <f t="shared" si="5"/>
        <v>0</v>
      </c>
      <c r="N28" s="127">
        <v>51.34</v>
      </c>
      <c r="O28" s="1">
        <f t="shared" si="6"/>
        <v>7920.0000000003</v>
      </c>
      <c r="P28" s="37"/>
      <c r="Q28" s="1">
        <f t="shared" si="7"/>
        <v>0</v>
      </c>
      <c r="R28" s="127">
        <v>62.6</v>
      </c>
      <c r="S28" s="1">
        <f t="shared" si="8"/>
        <v>11440.000000000226</v>
      </c>
      <c r="T28" s="37"/>
      <c r="U28" s="1">
        <f t="shared" si="9"/>
        <v>0</v>
      </c>
      <c r="V28" s="127">
        <v>92.8</v>
      </c>
      <c r="W28" s="1">
        <f t="shared" si="10"/>
        <v>4399.99999999975</v>
      </c>
      <c r="X28" s="37"/>
      <c r="Y28" s="1">
        <f t="shared" si="11"/>
        <v>0</v>
      </c>
      <c r="Z28" s="127">
        <v>44.1</v>
      </c>
      <c r="AA28" s="1">
        <f t="shared" si="12"/>
        <v>13199.999999999874</v>
      </c>
      <c r="AB28" s="37"/>
      <c r="AC28" s="1">
        <f t="shared" si="13"/>
        <v>0</v>
      </c>
      <c r="AD28" s="127">
        <v>10</v>
      </c>
      <c r="AE28" s="1">
        <f t="shared" si="14"/>
        <v>8799.999999999969</v>
      </c>
      <c r="AF28" s="37"/>
      <c r="AG28" s="1">
        <f t="shared" si="15"/>
        <v>0</v>
      </c>
      <c r="AH28" s="37">
        <v>9.75</v>
      </c>
      <c r="AI28" s="1">
        <f t="shared" si="16"/>
        <v>660.0000000000055</v>
      </c>
      <c r="AJ28" s="127"/>
      <c r="AK28" s="1">
        <f t="shared" si="17"/>
        <v>0</v>
      </c>
      <c r="AL28" s="37">
        <v>9.359</v>
      </c>
      <c r="AM28" s="1">
        <f t="shared" si="18"/>
        <v>33.00000000000125</v>
      </c>
      <c r="AN28" s="127"/>
      <c r="AO28" s="1">
        <f t="shared" si="19"/>
        <v>0</v>
      </c>
      <c r="AP28" s="7">
        <f t="shared" si="24"/>
        <v>29259.99999999986</v>
      </c>
      <c r="AQ28" s="1">
        <f t="shared" si="20"/>
        <v>19173</v>
      </c>
      <c r="AU28" s="29">
        <f>'Сч-ГППфид'!AH28</f>
        <v>46530.000000000706</v>
      </c>
      <c r="AV28" s="29">
        <f>'Сч-ГППфид'!AI28</f>
        <v>38280.000000000095</v>
      </c>
      <c r="AW28" s="5">
        <f t="shared" si="21"/>
        <v>29259.99999999986</v>
      </c>
      <c r="AX28" s="1">
        <f t="shared" si="22"/>
        <v>19173</v>
      </c>
      <c r="AZ28" s="20">
        <f t="shared" si="23"/>
        <v>17270.000000000844</v>
      </c>
      <c r="BA28" s="20"/>
    </row>
    <row r="29" spans="1:53" ht="15" customHeight="1" thickBot="1">
      <c r="A29" s="1">
        <v>20</v>
      </c>
      <c r="B29" s="103"/>
      <c r="C29" s="1">
        <f t="shared" si="0"/>
        <v>0</v>
      </c>
      <c r="D29" s="135">
        <v>1.14</v>
      </c>
      <c r="E29" s="1">
        <f t="shared" si="1"/>
        <v>3299.999999999988</v>
      </c>
      <c r="F29" s="37"/>
      <c r="G29" s="1">
        <f t="shared" si="2"/>
        <v>0</v>
      </c>
      <c r="H29" s="127">
        <v>5.03</v>
      </c>
      <c r="I29" s="4">
        <f t="shared" si="3"/>
        <v>1980.0000000000164</v>
      </c>
      <c r="J29" s="127">
        <v>60.95</v>
      </c>
      <c r="K29" s="1">
        <f t="shared" si="4"/>
        <v>3300.0000000002815</v>
      </c>
      <c r="L29" s="37"/>
      <c r="M29" s="1">
        <f t="shared" si="5"/>
        <v>0</v>
      </c>
      <c r="N29" s="127">
        <v>51.41</v>
      </c>
      <c r="O29" s="1">
        <f t="shared" si="6"/>
        <v>4619.99999999955</v>
      </c>
      <c r="P29" s="37"/>
      <c r="Q29" s="1">
        <f t="shared" si="7"/>
        <v>0</v>
      </c>
      <c r="R29" s="127">
        <v>62.8</v>
      </c>
      <c r="S29" s="1">
        <f t="shared" si="8"/>
        <v>17599.999999999625</v>
      </c>
      <c r="T29" s="37"/>
      <c r="U29" s="1">
        <f t="shared" si="9"/>
        <v>0</v>
      </c>
      <c r="V29" s="127">
        <v>93</v>
      </c>
      <c r="W29" s="1">
        <f t="shared" si="10"/>
        <v>17600.00000000025</v>
      </c>
      <c r="X29" s="37"/>
      <c r="Y29" s="1">
        <f t="shared" si="11"/>
        <v>0</v>
      </c>
      <c r="Z29" s="127">
        <v>44.32</v>
      </c>
      <c r="AA29" s="1">
        <f t="shared" si="12"/>
        <v>19359.999999999898</v>
      </c>
      <c r="AB29" s="37"/>
      <c r="AC29" s="1">
        <f t="shared" si="13"/>
        <v>0</v>
      </c>
      <c r="AD29" s="127">
        <v>10.17</v>
      </c>
      <c r="AE29" s="1">
        <f t="shared" si="14"/>
        <v>14959.999999999995</v>
      </c>
      <c r="AF29" s="37"/>
      <c r="AG29" s="1">
        <f t="shared" si="15"/>
        <v>0</v>
      </c>
      <c r="AH29" s="37">
        <v>9.77</v>
      </c>
      <c r="AI29" s="1">
        <f t="shared" si="16"/>
        <v>219.9999999999953</v>
      </c>
      <c r="AJ29" s="127"/>
      <c r="AK29" s="1">
        <f t="shared" si="17"/>
        <v>0</v>
      </c>
      <c r="AL29" s="37">
        <v>9.36</v>
      </c>
      <c r="AM29" s="1">
        <f t="shared" si="18"/>
        <v>10.999999999993904</v>
      </c>
      <c r="AN29" s="127"/>
      <c r="AO29" s="1">
        <f t="shared" si="19"/>
        <v>0</v>
      </c>
      <c r="AP29" s="1">
        <f t="shared" si="24"/>
        <v>37179.99999999981</v>
      </c>
      <c r="AQ29" s="1">
        <f t="shared" si="20"/>
        <v>35210.999999999774</v>
      </c>
      <c r="AU29" s="29">
        <f>'Сч-ГППфид'!AH29</f>
        <v>58079.99999999853</v>
      </c>
      <c r="AV29" s="29">
        <f>'Сч-ГППфид'!AI29</f>
        <v>28709.999999999927</v>
      </c>
      <c r="AW29" s="5">
        <f t="shared" si="21"/>
        <v>37179.99999999981</v>
      </c>
      <c r="AX29" s="1">
        <f t="shared" si="22"/>
        <v>35210.999999999774</v>
      </c>
      <c r="AZ29" s="20">
        <f t="shared" si="23"/>
        <v>20899.99999999872</v>
      </c>
      <c r="BA29" s="20"/>
    </row>
    <row r="30" spans="1:53" ht="15" customHeight="1" thickBot="1">
      <c r="A30" s="1">
        <v>21</v>
      </c>
      <c r="B30" s="103"/>
      <c r="C30" s="1">
        <f t="shared" si="0"/>
        <v>0</v>
      </c>
      <c r="D30" s="135">
        <v>1.18</v>
      </c>
      <c r="E30" s="1">
        <f t="shared" si="1"/>
        <v>2640.0000000000023</v>
      </c>
      <c r="F30" s="37"/>
      <c r="G30" s="1">
        <f t="shared" si="2"/>
        <v>0</v>
      </c>
      <c r="H30" s="127">
        <v>5.05</v>
      </c>
      <c r="I30" s="4">
        <f t="shared" si="3"/>
        <v>1319.9999999999718</v>
      </c>
      <c r="J30" s="127">
        <v>61.1</v>
      </c>
      <c r="K30" s="1">
        <f t="shared" si="4"/>
        <v>9899.999999999905</v>
      </c>
      <c r="L30" s="37"/>
      <c r="M30" s="1">
        <f t="shared" si="5"/>
        <v>0</v>
      </c>
      <c r="N30" s="127">
        <v>51.57</v>
      </c>
      <c r="O30" s="1">
        <f t="shared" si="6"/>
        <v>10560.000000000244</v>
      </c>
      <c r="P30" s="37"/>
      <c r="Q30" s="1">
        <f t="shared" si="7"/>
        <v>0</v>
      </c>
      <c r="R30" s="127">
        <v>63</v>
      </c>
      <c r="S30" s="1">
        <f t="shared" si="8"/>
        <v>17600.00000000025</v>
      </c>
      <c r="T30" s="37"/>
      <c r="U30" s="1">
        <f t="shared" si="9"/>
        <v>0</v>
      </c>
      <c r="V30" s="127">
        <v>93.15</v>
      </c>
      <c r="W30" s="1">
        <f t="shared" si="10"/>
        <v>13200.0000000005</v>
      </c>
      <c r="X30" s="37"/>
      <c r="Y30" s="1">
        <f t="shared" si="11"/>
        <v>0</v>
      </c>
      <c r="Z30" s="127">
        <v>44.48</v>
      </c>
      <c r="AA30" s="1">
        <f t="shared" si="12"/>
        <v>14079.9999999997</v>
      </c>
      <c r="AB30" s="37"/>
      <c r="AC30" s="1">
        <f t="shared" si="13"/>
        <v>0</v>
      </c>
      <c r="AD30" s="127">
        <v>10.3</v>
      </c>
      <c r="AE30" s="1">
        <f t="shared" si="14"/>
        <v>11440.00000000007</v>
      </c>
      <c r="AF30" s="37"/>
      <c r="AG30" s="1">
        <f t="shared" si="15"/>
        <v>0</v>
      </c>
      <c r="AH30" s="37">
        <v>9.79</v>
      </c>
      <c r="AI30" s="1">
        <f t="shared" si="16"/>
        <v>219.9999999999953</v>
      </c>
      <c r="AJ30" s="127"/>
      <c r="AK30" s="1">
        <f t="shared" si="17"/>
        <v>0</v>
      </c>
      <c r="AL30" s="37">
        <v>9.362</v>
      </c>
      <c r="AM30" s="1">
        <f t="shared" si="18"/>
        <v>22.000000000007347</v>
      </c>
      <c r="AN30" s="127"/>
      <c r="AO30" s="1">
        <f t="shared" si="19"/>
        <v>0</v>
      </c>
      <c r="AP30" s="7">
        <f t="shared" si="24"/>
        <v>39159.99999999985</v>
      </c>
      <c r="AQ30" s="1">
        <f t="shared" si="20"/>
        <v>33902.00000000085</v>
      </c>
      <c r="AU30" s="29">
        <f>'Сч-ГППфид'!AH30</f>
        <v>34286.999999999935</v>
      </c>
      <c r="AV30" s="29">
        <f>'Сч-ГППфид'!AI30</f>
        <v>31680.000000000015</v>
      </c>
      <c r="AW30" s="5">
        <f t="shared" si="21"/>
        <v>39159.99999999985</v>
      </c>
      <c r="AX30" s="1">
        <f t="shared" si="22"/>
        <v>33902.00000000085</v>
      </c>
      <c r="AZ30" s="20">
        <f t="shared" si="23"/>
        <v>-4872.999999999913</v>
      </c>
      <c r="BA30" s="20"/>
    </row>
    <row r="31" spans="1:53" ht="15" customHeight="1" thickBot="1">
      <c r="A31" s="1">
        <v>22</v>
      </c>
      <c r="B31" s="103"/>
      <c r="C31" s="1">
        <f t="shared" si="0"/>
        <v>0</v>
      </c>
      <c r="D31" s="135">
        <v>1.2</v>
      </c>
      <c r="E31" s="1">
        <f t="shared" si="1"/>
        <v>1320.0000000000011</v>
      </c>
      <c r="F31" s="37"/>
      <c r="G31" s="1">
        <f t="shared" si="2"/>
        <v>0</v>
      </c>
      <c r="H31" s="127">
        <v>5.08</v>
      </c>
      <c r="I31" s="4">
        <f t="shared" si="3"/>
        <v>1980.0000000000164</v>
      </c>
      <c r="J31" s="127">
        <v>61.23</v>
      </c>
      <c r="K31" s="1">
        <f t="shared" si="4"/>
        <v>8579.9999999997</v>
      </c>
      <c r="L31" s="37"/>
      <c r="M31" s="1">
        <f t="shared" si="5"/>
        <v>0</v>
      </c>
      <c r="N31" s="127">
        <v>51.7</v>
      </c>
      <c r="O31" s="1">
        <f t="shared" si="6"/>
        <v>8580.00000000017</v>
      </c>
      <c r="P31" s="37"/>
      <c r="Q31" s="1">
        <f t="shared" si="7"/>
        <v>0</v>
      </c>
      <c r="R31" s="127">
        <v>63.39</v>
      </c>
      <c r="S31" s="1">
        <f t="shared" si="8"/>
        <v>34320.00000000005</v>
      </c>
      <c r="T31" s="37"/>
      <c r="U31" s="1">
        <f t="shared" si="9"/>
        <v>0</v>
      </c>
      <c r="V31" s="127">
        <v>93.3</v>
      </c>
      <c r="W31" s="1">
        <f t="shared" si="10"/>
        <v>13199.99999999925</v>
      </c>
      <c r="X31" s="37"/>
      <c r="Y31" s="1">
        <f t="shared" si="11"/>
        <v>0</v>
      </c>
      <c r="Z31" s="127">
        <v>44.7</v>
      </c>
      <c r="AA31" s="1">
        <f t="shared" si="12"/>
        <v>19360.000000000524</v>
      </c>
      <c r="AB31" s="37"/>
      <c r="AC31" s="1">
        <f t="shared" si="13"/>
        <v>0</v>
      </c>
      <c r="AD31" s="127">
        <v>10.35</v>
      </c>
      <c r="AE31" s="1">
        <f t="shared" si="14"/>
        <v>4399.999999999906</v>
      </c>
      <c r="AF31" s="37"/>
      <c r="AG31" s="1">
        <f t="shared" si="15"/>
        <v>0</v>
      </c>
      <c r="AH31" s="37">
        <v>9.82</v>
      </c>
      <c r="AI31" s="1">
        <f t="shared" si="16"/>
        <v>330.0000000000125</v>
      </c>
      <c r="AJ31" s="127"/>
      <c r="AK31" s="1">
        <f t="shared" si="17"/>
        <v>0</v>
      </c>
      <c r="AL31" s="37">
        <v>9.363</v>
      </c>
      <c r="AM31" s="1">
        <f t="shared" si="18"/>
        <v>10.999999999993904</v>
      </c>
      <c r="AN31" s="127"/>
      <c r="AO31" s="1">
        <f t="shared" si="19"/>
        <v>0</v>
      </c>
      <c r="AP31" s="1">
        <f t="shared" si="24"/>
        <v>61270.00000000029</v>
      </c>
      <c r="AQ31" s="1">
        <f t="shared" si="20"/>
        <v>24210.9999999993</v>
      </c>
      <c r="AU31" s="29">
        <f>'Сч-ГППфид'!AH31</f>
        <v>50853.00000000107</v>
      </c>
      <c r="AV31" s="29">
        <f>'Сч-ГППфид'!AI31</f>
        <v>28050.00000000015</v>
      </c>
      <c r="AW31" s="5">
        <f t="shared" si="21"/>
        <v>61270.00000000029</v>
      </c>
      <c r="AX31" s="1">
        <f t="shared" si="22"/>
        <v>24210.9999999993</v>
      </c>
      <c r="AZ31" s="20">
        <f t="shared" si="23"/>
        <v>-10416.999999999221</v>
      </c>
      <c r="BA31" s="20"/>
    </row>
    <row r="32" spans="1:53" ht="15" customHeight="1" thickBot="1">
      <c r="A32" s="1">
        <v>23</v>
      </c>
      <c r="B32" s="103"/>
      <c r="C32" s="1">
        <f t="shared" si="0"/>
        <v>0</v>
      </c>
      <c r="D32" s="135">
        <v>1.26</v>
      </c>
      <c r="E32" s="1">
        <f t="shared" si="1"/>
        <v>3960.0000000000036</v>
      </c>
      <c r="F32" s="37"/>
      <c r="G32" s="1">
        <f t="shared" si="2"/>
        <v>0</v>
      </c>
      <c r="H32" s="127">
        <v>5.11</v>
      </c>
      <c r="I32" s="4">
        <f t="shared" si="3"/>
        <v>1980.0000000000164</v>
      </c>
      <c r="J32" s="127">
        <v>61.35</v>
      </c>
      <c r="K32" s="1">
        <f t="shared" si="4"/>
        <v>7920.0000000003</v>
      </c>
      <c r="L32" s="37"/>
      <c r="M32" s="1">
        <f t="shared" si="5"/>
        <v>0</v>
      </c>
      <c r="N32" s="127">
        <v>51.87</v>
      </c>
      <c r="O32" s="1">
        <f t="shared" si="6"/>
        <v>11219.999999999643</v>
      </c>
      <c r="P32" s="37"/>
      <c r="Q32" s="1">
        <f t="shared" si="7"/>
        <v>0</v>
      </c>
      <c r="R32" s="127">
        <v>63.77</v>
      </c>
      <c r="S32" s="1">
        <f t="shared" si="8"/>
        <v>33440.000000000226</v>
      </c>
      <c r="T32" s="37"/>
      <c r="U32" s="1">
        <f t="shared" si="9"/>
        <v>0</v>
      </c>
      <c r="V32" s="127">
        <v>93.54</v>
      </c>
      <c r="W32" s="1">
        <f t="shared" si="10"/>
        <v>21120.0000000008</v>
      </c>
      <c r="X32" s="37"/>
      <c r="Y32" s="1">
        <f t="shared" si="11"/>
        <v>0</v>
      </c>
      <c r="Z32" s="127">
        <v>44.8</v>
      </c>
      <c r="AA32" s="1">
        <f t="shared" si="12"/>
        <v>8799.9999999995</v>
      </c>
      <c r="AB32" s="37"/>
      <c r="AC32" s="1">
        <f t="shared" si="13"/>
        <v>0</v>
      </c>
      <c r="AD32" s="127">
        <v>10.42</v>
      </c>
      <c r="AE32" s="1">
        <f t="shared" si="14"/>
        <v>6160.0000000000255</v>
      </c>
      <c r="AF32" s="37"/>
      <c r="AG32" s="1">
        <f t="shared" si="15"/>
        <v>0</v>
      </c>
      <c r="AH32" s="37">
        <v>9.83</v>
      </c>
      <c r="AI32" s="1">
        <f t="shared" si="16"/>
        <v>109.99999999999766</v>
      </c>
      <c r="AJ32" s="127"/>
      <c r="AK32" s="1">
        <f t="shared" si="17"/>
        <v>0</v>
      </c>
      <c r="AL32" s="37">
        <v>9.364</v>
      </c>
      <c r="AM32" s="1">
        <f t="shared" si="18"/>
        <v>11.000000000013443</v>
      </c>
      <c r="AN32" s="127"/>
      <c r="AO32" s="1">
        <f t="shared" si="19"/>
        <v>0</v>
      </c>
      <c r="AP32" s="7">
        <f t="shared" si="24"/>
        <v>46310.00000000002</v>
      </c>
      <c r="AQ32" s="1">
        <f t="shared" si="20"/>
        <v>36531.000000000466</v>
      </c>
      <c r="AU32" s="29">
        <f>'Сч-ГППфид'!AH32</f>
        <v>53789.99999999891</v>
      </c>
      <c r="AV32" s="29">
        <f>'Сч-ГППфид'!AI32</f>
        <v>33989.99999999987</v>
      </c>
      <c r="AW32" s="5">
        <f t="shared" si="21"/>
        <v>46310.00000000002</v>
      </c>
      <c r="AX32" s="1">
        <f t="shared" si="22"/>
        <v>36531.000000000466</v>
      </c>
      <c r="AZ32" s="20">
        <f t="shared" si="23"/>
        <v>7479.999999998887</v>
      </c>
      <c r="BA32" s="20"/>
    </row>
    <row r="33" spans="1:53" ht="15" customHeight="1" thickBot="1">
      <c r="A33" s="1">
        <v>24</v>
      </c>
      <c r="B33" s="103"/>
      <c r="C33" s="1">
        <f t="shared" si="0"/>
        <v>0</v>
      </c>
      <c r="D33" s="135">
        <v>1.29</v>
      </c>
      <c r="E33" s="1">
        <f t="shared" si="1"/>
        <v>1980.0000000000018</v>
      </c>
      <c r="F33" s="37"/>
      <c r="G33" s="1">
        <f t="shared" si="2"/>
        <v>0</v>
      </c>
      <c r="H33" s="127">
        <v>5.16</v>
      </c>
      <c r="I33" s="4">
        <f t="shared" si="3"/>
        <v>3299.999999999988</v>
      </c>
      <c r="J33" s="127">
        <v>61.49</v>
      </c>
      <c r="K33" s="1">
        <f t="shared" si="4"/>
        <v>9240.000000000038</v>
      </c>
      <c r="L33" s="37"/>
      <c r="M33" s="1">
        <f t="shared" si="5"/>
        <v>0</v>
      </c>
      <c r="N33" s="127">
        <v>52.1</v>
      </c>
      <c r="O33" s="1">
        <f t="shared" si="6"/>
        <v>15180.000000000262</v>
      </c>
      <c r="P33" s="37"/>
      <c r="Q33" s="1">
        <f t="shared" si="7"/>
        <v>0</v>
      </c>
      <c r="R33" s="127">
        <v>64.16</v>
      </c>
      <c r="S33" s="1">
        <f t="shared" si="8"/>
        <v>34319.999999999425</v>
      </c>
      <c r="T33" s="37"/>
      <c r="U33" s="1">
        <f t="shared" si="9"/>
        <v>0</v>
      </c>
      <c r="V33" s="127">
        <v>93.72</v>
      </c>
      <c r="W33" s="1">
        <f t="shared" si="10"/>
        <v>15839.999999999349</v>
      </c>
      <c r="X33" s="37"/>
      <c r="Y33" s="1">
        <f t="shared" si="11"/>
        <v>0</v>
      </c>
      <c r="Z33" s="127">
        <v>44.95</v>
      </c>
      <c r="AA33" s="1">
        <f t="shared" si="12"/>
        <v>13200.0000000005</v>
      </c>
      <c r="AB33" s="37"/>
      <c r="AC33" s="1">
        <f t="shared" si="13"/>
        <v>0</v>
      </c>
      <c r="AD33" s="127">
        <v>10.51</v>
      </c>
      <c r="AE33" s="1">
        <f t="shared" si="14"/>
        <v>7919.999999999987</v>
      </c>
      <c r="AF33" s="37"/>
      <c r="AG33" s="1">
        <f t="shared" si="15"/>
        <v>0</v>
      </c>
      <c r="AH33" s="37">
        <v>9.85</v>
      </c>
      <c r="AI33" s="1">
        <f t="shared" si="16"/>
        <v>219.9999999999953</v>
      </c>
      <c r="AJ33" s="127"/>
      <c r="AK33" s="1">
        <f t="shared" si="17"/>
        <v>0</v>
      </c>
      <c r="AL33" s="37">
        <v>9.365</v>
      </c>
      <c r="AM33" s="1">
        <f t="shared" si="18"/>
        <v>10.999999999993904</v>
      </c>
      <c r="AN33" s="127"/>
      <c r="AO33" s="1">
        <f t="shared" si="19"/>
        <v>0</v>
      </c>
      <c r="AP33" s="1">
        <f t="shared" si="24"/>
        <v>54999.999999999956</v>
      </c>
      <c r="AQ33" s="1">
        <f t="shared" si="20"/>
        <v>35650.9999999996</v>
      </c>
      <c r="AU33" s="29">
        <f>'Сч-ГППфид'!AH33</f>
        <v>58740.000000001215</v>
      </c>
      <c r="AV33" s="29">
        <f>'Сч-ГППфид'!AI33</f>
        <v>33000.00000000002</v>
      </c>
      <c r="AW33" s="5">
        <f t="shared" si="21"/>
        <v>54999.999999999956</v>
      </c>
      <c r="AX33" s="1">
        <f t="shared" si="22"/>
        <v>35650.9999999996</v>
      </c>
      <c r="AZ33" s="20">
        <f t="shared" si="23"/>
        <v>3740.0000000012587</v>
      </c>
      <c r="BA33" s="20"/>
    </row>
    <row r="34" spans="1:50" ht="15" customHeight="1" thickBot="1">
      <c r="A34" s="1">
        <v>1</v>
      </c>
      <c r="B34" s="103"/>
      <c r="C34" s="1">
        <f t="shared" si="0"/>
        <v>0</v>
      </c>
      <c r="D34" s="135">
        <v>1.32</v>
      </c>
      <c r="E34" s="1">
        <f t="shared" si="1"/>
        <v>1980.0000000000018</v>
      </c>
      <c r="F34" s="37"/>
      <c r="G34" s="1">
        <f t="shared" si="2"/>
        <v>0</v>
      </c>
      <c r="H34" s="127">
        <v>5.2</v>
      </c>
      <c r="I34" s="4">
        <f t="shared" si="3"/>
        <v>2640.0000000000023</v>
      </c>
      <c r="J34" s="127">
        <v>61.57</v>
      </c>
      <c r="K34" s="1">
        <f t="shared" si="4"/>
        <v>5279.999999999887</v>
      </c>
      <c r="L34" s="37"/>
      <c r="M34" s="1">
        <f t="shared" si="5"/>
        <v>0</v>
      </c>
      <c r="N34" s="127">
        <v>52.2</v>
      </c>
      <c r="O34" s="1">
        <f t="shared" si="6"/>
        <v>6600.000000000094</v>
      </c>
      <c r="P34" s="37"/>
      <c r="Q34" s="1">
        <f t="shared" si="7"/>
        <v>0</v>
      </c>
      <c r="R34" s="127">
        <v>64.88</v>
      </c>
      <c r="S34" s="1">
        <f t="shared" si="8"/>
        <v>63359.9999999999</v>
      </c>
      <c r="T34" s="37"/>
      <c r="U34" s="1">
        <f t="shared" si="9"/>
        <v>0</v>
      </c>
      <c r="V34" s="127">
        <v>93.94</v>
      </c>
      <c r="W34" s="1">
        <f t="shared" si="10"/>
        <v>19359.999999999898</v>
      </c>
      <c r="X34" s="37"/>
      <c r="Y34" s="1">
        <f t="shared" si="11"/>
        <v>0</v>
      </c>
      <c r="Z34" s="127">
        <v>45.1</v>
      </c>
      <c r="AA34" s="1">
        <f t="shared" si="12"/>
        <v>13199.999999999874</v>
      </c>
      <c r="AB34" s="37"/>
      <c r="AC34" s="1">
        <f t="shared" si="13"/>
        <v>0</v>
      </c>
      <c r="AD34" s="127">
        <v>10.6</v>
      </c>
      <c r="AE34" s="1">
        <f t="shared" si="14"/>
        <v>7919.999999999987</v>
      </c>
      <c r="AF34" s="37"/>
      <c r="AG34" s="1">
        <f t="shared" si="15"/>
        <v>0</v>
      </c>
      <c r="AH34" s="37">
        <v>9.86</v>
      </c>
      <c r="AI34" s="1">
        <f t="shared" si="16"/>
        <v>109.99999999999766</v>
      </c>
      <c r="AJ34" s="127"/>
      <c r="AK34" s="1">
        <f t="shared" si="17"/>
        <v>0</v>
      </c>
      <c r="AL34" s="37">
        <v>9.366</v>
      </c>
      <c r="AM34" s="1">
        <f t="shared" si="18"/>
        <v>10.999999999993904</v>
      </c>
      <c r="AN34" s="127"/>
      <c r="AO34" s="1">
        <f t="shared" si="19"/>
        <v>0</v>
      </c>
      <c r="AP34" s="7">
        <f t="shared" si="24"/>
        <v>79969.99999999965</v>
      </c>
      <c r="AQ34" s="1">
        <f t="shared" si="20"/>
        <v>31250.99999999997</v>
      </c>
      <c r="AU34" s="29"/>
      <c r="AV34" s="29"/>
      <c r="AW34" s="5"/>
      <c r="AX34" s="1"/>
    </row>
    <row r="35" spans="1:50" ht="15" customHeight="1" thickBot="1">
      <c r="A35" s="1">
        <v>2</v>
      </c>
      <c r="B35" s="103"/>
      <c r="C35" s="1">
        <f t="shared" si="0"/>
        <v>0</v>
      </c>
      <c r="D35" s="135">
        <v>1.34</v>
      </c>
      <c r="E35" s="1">
        <f t="shared" si="1"/>
        <v>1320.0000000000011</v>
      </c>
      <c r="F35" s="37"/>
      <c r="G35" s="1">
        <f t="shared" si="2"/>
        <v>0</v>
      </c>
      <c r="H35" s="127">
        <v>5.24</v>
      </c>
      <c r="I35" s="4">
        <f t="shared" si="3"/>
        <v>2640.0000000000023</v>
      </c>
      <c r="J35" s="127">
        <v>61.65</v>
      </c>
      <c r="K35" s="1">
        <f t="shared" si="4"/>
        <v>5279.999999999887</v>
      </c>
      <c r="L35" s="37"/>
      <c r="M35" s="1">
        <f t="shared" si="5"/>
        <v>0</v>
      </c>
      <c r="N35" s="127">
        <v>52.34</v>
      </c>
      <c r="O35" s="1">
        <f t="shared" si="6"/>
        <v>9240.000000000038</v>
      </c>
      <c r="P35" s="37"/>
      <c r="Q35" s="1">
        <f t="shared" si="7"/>
        <v>0</v>
      </c>
      <c r="R35" s="127">
        <v>65.17</v>
      </c>
      <c r="S35" s="1">
        <f t="shared" si="8"/>
        <v>25520.00000000055</v>
      </c>
      <c r="T35" s="37"/>
      <c r="U35" s="1">
        <f t="shared" si="9"/>
        <v>0</v>
      </c>
      <c r="V35" s="127">
        <v>94.08</v>
      </c>
      <c r="W35" s="1">
        <f t="shared" si="10"/>
        <v>12320.000000000051</v>
      </c>
      <c r="X35" s="37"/>
      <c r="Y35" s="1">
        <f t="shared" si="11"/>
        <v>0</v>
      </c>
      <c r="Z35" s="127">
        <v>45.25</v>
      </c>
      <c r="AA35" s="1">
        <f t="shared" si="12"/>
        <v>13199.999999999874</v>
      </c>
      <c r="AB35" s="37"/>
      <c r="AC35" s="1">
        <f t="shared" si="13"/>
        <v>0</v>
      </c>
      <c r="AD35" s="127">
        <v>10.7</v>
      </c>
      <c r="AE35" s="1">
        <f t="shared" si="14"/>
        <v>8799.999999999969</v>
      </c>
      <c r="AF35" s="37"/>
      <c r="AG35" s="1">
        <f t="shared" si="15"/>
        <v>0</v>
      </c>
      <c r="AH35" s="37">
        <v>9.88</v>
      </c>
      <c r="AI35" s="1">
        <f t="shared" si="16"/>
        <v>220.00000000001484</v>
      </c>
      <c r="AJ35" s="127"/>
      <c r="AK35" s="1">
        <f t="shared" si="17"/>
        <v>0</v>
      </c>
      <c r="AL35" s="37">
        <v>9.367</v>
      </c>
      <c r="AM35" s="1">
        <f t="shared" si="18"/>
        <v>11.000000000013443</v>
      </c>
      <c r="AN35" s="127"/>
      <c r="AO35" s="1">
        <f t="shared" si="19"/>
        <v>0</v>
      </c>
      <c r="AP35" s="1">
        <f t="shared" si="24"/>
        <v>42900.00000000033</v>
      </c>
      <c r="AQ35" s="1">
        <f t="shared" si="20"/>
        <v>27731.000000000073</v>
      </c>
      <c r="AU35" s="20"/>
      <c r="AV35" s="29"/>
      <c r="AW35" s="1"/>
      <c r="AX35" s="1"/>
    </row>
    <row r="36" spans="1:53" ht="15" customHeight="1" thickBot="1">
      <c r="A36" s="9" t="s">
        <v>29</v>
      </c>
      <c r="B36" s="15"/>
      <c r="C36" s="5">
        <f>SUM(C12:C35)</f>
        <v>0</v>
      </c>
      <c r="D36" s="132"/>
      <c r="E36" s="5">
        <f>SUM(E12:E35)</f>
        <v>58739.999999999985</v>
      </c>
      <c r="F36" s="5"/>
      <c r="G36" s="5">
        <f>SUM(G12:G35)</f>
        <v>0</v>
      </c>
      <c r="H36" s="5"/>
      <c r="I36" s="9">
        <f>SUM(I12:I35)</f>
        <v>56760</v>
      </c>
      <c r="J36" s="132"/>
      <c r="K36" s="5">
        <f>SUM(K12:K35)</f>
        <v>161699.9999999997</v>
      </c>
      <c r="L36" s="5"/>
      <c r="M36" s="5">
        <f>SUM(M12:M35)</f>
        <v>0</v>
      </c>
      <c r="N36" s="132"/>
      <c r="O36" s="5">
        <f>SUM(O12:O35)</f>
        <v>233640.0000000004</v>
      </c>
      <c r="P36" s="5"/>
      <c r="Q36" s="5">
        <f>SUM(Q12:Q35)</f>
        <v>0</v>
      </c>
      <c r="R36" s="132"/>
      <c r="S36" s="5">
        <f>SUM(S12:S35)</f>
        <v>759440.0000000001</v>
      </c>
      <c r="T36" s="5"/>
      <c r="U36" s="5">
        <f>SUM(U12:U35)</f>
        <v>0</v>
      </c>
      <c r="V36" s="132"/>
      <c r="W36" s="5">
        <f>SUM(W12:W35)</f>
        <v>397759.9999999997</v>
      </c>
      <c r="X36" s="5"/>
      <c r="Y36" s="5">
        <f>SUM(Y12:Y35)</f>
        <v>0</v>
      </c>
      <c r="Z36" s="132"/>
      <c r="AA36" s="5">
        <f>SUM(AA12:AA35)</f>
        <v>410960.0000000002</v>
      </c>
      <c r="AB36" s="5"/>
      <c r="AC36" s="5">
        <f>SUM(AC12:AC35)</f>
        <v>0</v>
      </c>
      <c r="AD36" s="132"/>
      <c r="AE36" s="5">
        <f>SUM(AE12:AE35)</f>
        <v>255199.99999999997</v>
      </c>
      <c r="AF36" s="5"/>
      <c r="AG36" s="5">
        <f>SUM(AG12:AG35)</f>
        <v>0</v>
      </c>
      <c r="AH36" s="5"/>
      <c r="AI36" s="5">
        <f>SUM(AI12:AI35)</f>
        <v>7920.000000000006</v>
      </c>
      <c r="AJ36" s="5"/>
      <c r="AK36" s="5">
        <f>SUM(AK12:AK35)</f>
        <v>0</v>
      </c>
      <c r="AL36" s="5"/>
      <c r="AM36" s="5">
        <f>SUM(AM12:AM35)</f>
        <v>2277.0000000000095</v>
      </c>
      <c r="AN36" s="132"/>
      <c r="AO36" s="5">
        <f>SUM(AO12:AO35)</f>
        <v>0</v>
      </c>
      <c r="AP36" s="7"/>
      <c r="AQ36" s="5"/>
      <c r="AU36" s="29">
        <f>SUM(AU10:AU33)</f>
        <v>1243440.0000000007</v>
      </c>
      <c r="AV36" s="29">
        <f>SUM(AV10:AV33)</f>
        <v>814769.9999999997</v>
      </c>
      <c r="AW36" s="29">
        <f>SUM(AW10:AW33)</f>
        <v>1263790</v>
      </c>
      <c r="AX36" s="29">
        <f>SUM(AX10:AX33)</f>
        <v>853875.0000000005</v>
      </c>
      <c r="AZ36" s="20">
        <f>AW36-AU36</f>
        <v>20349.9999999993</v>
      </c>
      <c r="BA36" s="20">
        <f>AX36-AV36</f>
        <v>39105.000000000815</v>
      </c>
    </row>
    <row r="37" spans="1:50" ht="15" customHeight="1" thickBot="1">
      <c r="A37" s="10"/>
      <c r="B37" s="12"/>
      <c r="C37" s="6"/>
      <c r="D37" s="133"/>
      <c r="E37" s="6"/>
      <c r="F37" s="6"/>
      <c r="G37" s="6"/>
      <c r="H37" s="6"/>
      <c r="I37" s="10"/>
      <c r="J37" s="133"/>
      <c r="K37" s="6"/>
      <c r="L37" s="6"/>
      <c r="M37" s="6"/>
      <c r="N37" s="133"/>
      <c r="O37" s="6"/>
      <c r="P37" s="6"/>
      <c r="Q37" s="6"/>
      <c r="R37" s="133"/>
      <c r="S37" s="6"/>
      <c r="T37" s="6"/>
      <c r="U37" s="6"/>
      <c r="V37" s="133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33"/>
      <c r="AO37" s="6"/>
      <c r="AP37" s="6"/>
      <c r="AQ37" s="6"/>
      <c r="AU37" s="6"/>
      <c r="AV37" s="12"/>
      <c r="AW37" s="6"/>
      <c r="AX37" s="6"/>
    </row>
    <row r="38" spans="10:48" ht="12.75">
      <c r="J38" s="134"/>
      <c r="N38" s="134"/>
      <c r="AI38" s="2"/>
      <c r="AJ38" s="2"/>
      <c r="AK38" s="2"/>
      <c r="AL38" s="2"/>
      <c r="AM38" s="2"/>
      <c r="AN38" s="2"/>
      <c r="AO38" s="2"/>
      <c r="AP38" s="2"/>
      <c r="AQ38" s="2"/>
      <c r="AV38" s="2"/>
    </row>
    <row r="39" spans="35:48" ht="12.75">
      <c r="AI39" s="2"/>
      <c r="AJ39" s="104"/>
      <c r="AK39" s="105"/>
      <c r="AL39" s="2"/>
      <c r="AM39" s="104"/>
      <c r="AN39" s="105"/>
      <c r="AO39" s="105"/>
      <c r="AP39" s="2"/>
      <c r="AQ39" s="2"/>
      <c r="AV39" s="2"/>
    </row>
    <row r="40" spans="35:48" ht="12.75">
      <c r="AI40" s="2"/>
      <c r="AJ40" s="106"/>
      <c r="AK40" s="2"/>
      <c r="AL40" s="2"/>
      <c r="AM40" s="106"/>
      <c r="AN40" s="2"/>
      <c r="AO40" s="2"/>
      <c r="AP40" s="2"/>
      <c r="AQ40" s="2"/>
      <c r="AV40" s="2"/>
    </row>
    <row r="41" spans="35:43" ht="12.75">
      <c r="AI41" s="2"/>
      <c r="AJ41" s="104"/>
      <c r="AK41" s="105"/>
      <c r="AL41" s="2"/>
      <c r="AM41" s="104"/>
      <c r="AN41" s="105"/>
      <c r="AO41" s="105"/>
      <c r="AP41" s="2"/>
      <c r="AQ41" s="2"/>
    </row>
    <row r="42" spans="35:43" ht="12.75">
      <c r="AI42" s="2"/>
      <c r="AJ42" s="2"/>
      <c r="AK42" s="2"/>
      <c r="AL42" s="2"/>
      <c r="AM42" s="2"/>
      <c r="AN42" s="2"/>
      <c r="AO42" s="2"/>
      <c r="AP42" s="2"/>
      <c r="AQ42" s="2"/>
    </row>
    <row r="43" spans="35:43" ht="12.75">
      <c r="AI43" s="2"/>
      <c r="AJ43" s="2"/>
      <c r="AK43" s="2"/>
      <c r="AL43" s="2"/>
      <c r="AM43" s="2"/>
      <c r="AN43" s="2"/>
      <c r="AO43" s="2"/>
      <c r="AP43" s="2"/>
      <c r="AQ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1">
      <selection activeCell="N22" sqref="N22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101" t="s">
        <v>73</v>
      </c>
      <c r="C1" s="102">
        <f>'Сч-ТЭЦ'!C2</f>
        <v>43089</v>
      </c>
    </row>
    <row r="2" ht="13.5" thickBot="1"/>
    <row r="3" spans="1:9" ht="15">
      <c r="A3" s="5"/>
      <c r="B3" s="52"/>
      <c r="C3" s="53" t="s">
        <v>102</v>
      </c>
      <c r="D3" s="54"/>
      <c r="E3" s="60" t="s">
        <v>105</v>
      </c>
      <c r="F3" s="63" t="s">
        <v>106</v>
      </c>
      <c r="G3" s="66" t="s">
        <v>106</v>
      </c>
      <c r="H3" s="63" t="s">
        <v>106</v>
      </c>
      <c r="I3" s="68" t="s">
        <v>111</v>
      </c>
    </row>
    <row r="4" spans="1:9" ht="15">
      <c r="A4" s="7"/>
      <c r="B4" s="55" t="s">
        <v>110</v>
      </c>
      <c r="C4" s="47" t="s">
        <v>100</v>
      </c>
      <c r="D4" s="56" t="s">
        <v>104</v>
      </c>
      <c r="E4" s="7"/>
      <c r="F4" s="64" t="s">
        <v>23</v>
      </c>
      <c r="G4" s="67" t="s">
        <v>23</v>
      </c>
      <c r="H4" s="64" t="s">
        <v>23</v>
      </c>
      <c r="I4" s="69" t="s">
        <v>112</v>
      </c>
    </row>
    <row r="5" spans="1:9" ht="15.75" thickBot="1">
      <c r="A5" s="7"/>
      <c r="B5" s="79" t="s">
        <v>103</v>
      </c>
      <c r="C5" s="80"/>
      <c r="D5" s="81" t="s">
        <v>101</v>
      </c>
      <c r="E5" s="6"/>
      <c r="F5" s="82"/>
      <c r="G5" s="83" t="s">
        <v>24</v>
      </c>
      <c r="H5" s="84" t="s">
        <v>108</v>
      </c>
      <c r="I5" s="85" t="s">
        <v>113</v>
      </c>
    </row>
    <row r="6" spans="1:9" ht="14.25" customHeight="1">
      <c r="A6" s="7"/>
      <c r="B6" s="86">
        <v>1</v>
      </c>
      <c r="C6" s="87">
        <v>2</v>
      </c>
      <c r="D6" s="88">
        <v>3</v>
      </c>
      <c r="E6" s="89">
        <v>4</v>
      </c>
      <c r="F6" s="90">
        <v>5</v>
      </c>
      <c r="G6" s="91">
        <v>6</v>
      </c>
      <c r="H6" s="91">
        <v>7</v>
      </c>
      <c r="I6" s="90">
        <v>8</v>
      </c>
    </row>
    <row r="7" spans="1:9" ht="12.75" customHeight="1" thickBot="1">
      <c r="A7" s="6"/>
      <c r="B7" s="92"/>
      <c r="C7" s="93"/>
      <c r="D7" s="94"/>
      <c r="E7" s="95"/>
      <c r="F7" s="95"/>
      <c r="G7" s="96" t="s">
        <v>107</v>
      </c>
      <c r="H7" s="96" t="s">
        <v>109</v>
      </c>
      <c r="I7" s="97" t="s">
        <v>114</v>
      </c>
    </row>
    <row r="8" spans="1:10" ht="12.75">
      <c r="A8" s="99">
        <v>1</v>
      </c>
      <c r="B8" s="57">
        <f>'Сч-ТЭЦ'!Z8</f>
        <v>24096.000000000044</v>
      </c>
      <c r="C8" s="48">
        <f>'Сч-ТЭЦ'!S8+'Сч-ТЭЦ'!U8+'Сч-ТЭЦ'!W8+'Сч-ТЭЦ'!Y8</f>
        <v>19872.000000000095</v>
      </c>
      <c r="D8" s="58">
        <f>('ГПП-ТЭЦфид.связи'!AH10)</f>
        <v>19799.99999999994</v>
      </c>
      <c r="E8" s="61">
        <f>'Стор итог'!AH8</f>
        <v>5224.00000000003</v>
      </c>
      <c r="F8" s="65">
        <f>'Сч-ГППфид'!AH10</f>
        <v>46860.00000000099</v>
      </c>
      <c r="G8" s="61">
        <f aca="true" t="shared" si="0" ref="G8:G33">F8-E8</f>
        <v>41636.00000000096</v>
      </c>
      <c r="H8" s="65">
        <f aca="true" t="shared" si="1" ref="H8:H24">G8+D8</f>
        <v>61436.0000000009</v>
      </c>
      <c r="I8" s="61">
        <f aca="true" t="shared" si="2" ref="I8:I33">D8+F8</f>
        <v>66660.00000000093</v>
      </c>
      <c r="J8" s="51"/>
    </row>
    <row r="9" spans="1:9" ht="12.75">
      <c r="A9" s="70">
        <v>2</v>
      </c>
      <c r="B9" s="59">
        <f>'Сч-ТЭЦ'!Z9</f>
        <v>23136.00000000001</v>
      </c>
      <c r="C9" s="49">
        <f>'Сч-ТЭЦ'!S9+'Сч-ТЭЦ'!U9+'Сч-ТЭЦ'!W9+'Сч-ТЭЦ'!Y9</f>
        <v>19488</v>
      </c>
      <c r="D9" s="58">
        <f>('ГПП-ТЭЦфид.связи'!AH11)</f>
        <v>19919.999999999935</v>
      </c>
      <c r="E9" s="62">
        <f>'Стор итог'!AH9</f>
        <v>4704.200000000012</v>
      </c>
      <c r="F9" s="65">
        <f>'Сч-ГППфид'!AH11</f>
        <v>52140.00000000047</v>
      </c>
      <c r="G9" s="61">
        <f t="shared" si="0"/>
        <v>47435.80000000046</v>
      </c>
      <c r="H9" s="65">
        <f t="shared" si="1"/>
        <v>67355.8000000004</v>
      </c>
      <c r="I9" s="61">
        <f t="shared" si="2"/>
        <v>72060.00000000041</v>
      </c>
    </row>
    <row r="10" spans="1:9" ht="12.75">
      <c r="A10" s="70">
        <v>3</v>
      </c>
      <c r="B10" s="59">
        <f>'Сч-ТЭЦ'!Z10</f>
        <v>22751.99999999998</v>
      </c>
      <c r="C10" s="49">
        <f>'Сч-ТЭЦ'!S10+'Сч-ТЭЦ'!U10+'Сч-ТЭЦ'!W10+'Сч-ТЭЦ'!Y10</f>
        <v>19200.000000000015</v>
      </c>
      <c r="D10" s="58">
        <f>('ГПП-ТЭЦфид.связи'!AH12)</f>
        <v>19128.00000000009</v>
      </c>
      <c r="E10" s="62">
        <f>'Стор итог'!AH10</f>
        <v>4661.000000000013</v>
      </c>
      <c r="F10" s="65">
        <f>'Сч-ГППфид'!AH12</f>
        <v>48509.99999999913</v>
      </c>
      <c r="G10" s="61">
        <f t="shared" si="0"/>
        <v>43848.99999999911</v>
      </c>
      <c r="H10" s="65">
        <f t="shared" si="1"/>
        <v>62976.9999999992</v>
      </c>
      <c r="I10" s="61">
        <f t="shared" si="2"/>
        <v>67637.99999999921</v>
      </c>
    </row>
    <row r="11" spans="1:9" ht="12.75">
      <c r="A11" s="70">
        <v>4</v>
      </c>
      <c r="B11" s="59">
        <f>'Сч-ТЭЦ'!Z11</f>
        <v>14400.000000000033</v>
      </c>
      <c r="C11" s="49">
        <f>'Сч-ТЭЦ'!S11+'Сч-ТЭЦ'!U11+'Сч-ТЭЦ'!W11+'Сч-ТЭЦ'!Y11</f>
        <v>19871.99999999997</v>
      </c>
      <c r="D11" s="58">
        <f>('ГПП-ТЭЦфид.связи'!AH13)</f>
        <v>19992.000000000022</v>
      </c>
      <c r="E11" s="62">
        <f>'Стор итог'!AH11</f>
        <v>4527.999999999979</v>
      </c>
      <c r="F11" s="65">
        <f>'Сч-ГППфид'!AH13</f>
        <v>48509.999999999294</v>
      </c>
      <c r="G11" s="61">
        <f t="shared" si="0"/>
        <v>43981.999999999316</v>
      </c>
      <c r="H11" s="65">
        <f t="shared" si="1"/>
        <v>63973.99999999934</v>
      </c>
      <c r="I11" s="61">
        <f t="shared" si="2"/>
        <v>68501.99999999932</v>
      </c>
    </row>
    <row r="12" spans="1:9" ht="12.75">
      <c r="A12" s="70">
        <v>5</v>
      </c>
      <c r="B12" s="59">
        <f>'Сч-ТЭЦ'!Z12</f>
        <v>33504.00000000003</v>
      </c>
      <c r="C12" s="49">
        <f>'Сч-ТЭЦ'!S12+'Сч-ТЭЦ'!U12+'Сч-ТЭЦ'!W12+'Сч-ТЭЦ'!Y12</f>
        <v>20735.999999999916</v>
      </c>
      <c r="D12" s="58">
        <f>('ГПП-ТЭЦфид.связи'!AH14)</f>
        <v>19919.999999999935</v>
      </c>
      <c r="E12" s="62">
        <f>'Стор итог'!AH12</f>
        <v>4639.400000000021</v>
      </c>
      <c r="F12" s="65">
        <f>'Сч-ГППфид'!AH14</f>
        <v>55440.00000000056</v>
      </c>
      <c r="G12" s="61">
        <f t="shared" si="0"/>
        <v>50800.60000000054</v>
      </c>
      <c r="H12" s="65">
        <f t="shared" si="1"/>
        <v>70720.60000000047</v>
      </c>
      <c r="I12" s="61">
        <f t="shared" si="2"/>
        <v>75360.0000000005</v>
      </c>
    </row>
    <row r="13" spans="1:9" ht="12.75">
      <c r="A13" s="71">
        <v>6</v>
      </c>
      <c r="B13" s="59">
        <f>'Сч-ТЭЦ'!Z13</f>
        <v>23615.99999999995</v>
      </c>
      <c r="C13" s="49">
        <f>'Сч-ТЭЦ'!S13+'Сч-ТЭЦ'!U13+'Сч-ТЭЦ'!W13+'Сч-ТЭЦ'!Y13</f>
        <v>19968.000000000025</v>
      </c>
      <c r="D13" s="58">
        <f>('ГПП-ТЭЦфид.связи'!AH15)</f>
        <v>19992.000000000055</v>
      </c>
      <c r="E13" s="62">
        <f>'Стор итог'!AH13</f>
        <v>5277.7999999999865</v>
      </c>
      <c r="F13" s="65">
        <f>'Сч-ГППфид'!AH15</f>
        <v>60059.99999999969</v>
      </c>
      <c r="G13" s="61">
        <f t="shared" si="0"/>
        <v>54782.1999999997</v>
      </c>
      <c r="H13" s="65">
        <f t="shared" si="1"/>
        <v>74774.19999999975</v>
      </c>
      <c r="I13" s="61">
        <f t="shared" si="2"/>
        <v>80051.99999999974</v>
      </c>
    </row>
    <row r="14" spans="1:9" ht="12.75">
      <c r="A14" s="70">
        <v>7</v>
      </c>
      <c r="B14" s="59">
        <f>'Сч-ТЭЦ'!Z14</f>
        <v>23040.000000000015</v>
      </c>
      <c r="C14" s="49">
        <f>'Сч-ТЭЦ'!S14+'Сч-ТЭЦ'!U14+'Сч-ТЭЦ'!W14+'Сч-ТЭЦ'!Y14</f>
        <v>19679.999999999996</v>
      </c>
      <c r="D14" s="58">
        <f>('ГПП-ТЭЦфид.связи'!AH16)</f>
        <v>20015.99999999995</v>
      </c>
      <c r="E14" s="62">
        <f>'Стор итог'!AH14</f>
        <v>5207.399999999968</v>
      </c>
      <c r="F14" s="65">
        <f>'Сч-ГППфид'!AH16</f>
        <v>67980.00000000051</v>
      </c>
      <c r="G14" s="61">
        <f t="shared" si="0"/>
        <v>62772.600000000544</v>
      </c>
      <c r="H14" s="65">
        <f t="shared" si="1"/>
        <v>82788.6000000005</v>
      </c>
      <c r="I14" s="61">
        <f t="shared" si="2"/>
        <v>87996.00000000047</v>
      </c>
    </row>
    <row r="15" spans="1:11" ht="12.75">
      <c r="A15" s="71">
        <v>8</v>
      </c>
      <c r="B15" s="59">
        <f>'Сч-ТЭЦ'!Z15</f>
        <v>24672.000000000004</v>
      </c>
      <c r="C15" s="49">
        <f>'Сч-ТЭЦ'!S15+'Сч-ТЭЦ'!U15+'Сч-ТЭЦ'!W15+'Сч-ТЭЦ'!Y15</f>
        <v>20736.00000000003</v>
      </c>
      <c r="D15" s="58">
        <f>('ГПП-ТЭЦфид.связи'!AH17)</f>
        <v>19991.99999999992</v>
      </c>
      <c r="E15" s="62">
        <f>'Стор итог'!AH15</f>
        <v>7877.000000000047</v>
      </c>
      <c r="F15" s="65">
        <f>'Сч-ГППфид'!AH17</f>
        <v>52800.000000000044</v>
      </c>
      <c r="G15" s="61">
        <f t="shared" si="0"/>
        <v>44923</v>
      </c>
      <c r="H15" s="65">
        <f t="shared" si="1"/>
        <v>64914.99999999992</v>
      </c>
      <c r="I15" s="61">
        <f t="shared" si="2"/>
        <v>72791.99999999997</v>
      </c>
      <c r="K15" t="s">
        <v>126</v>
      </c>
    </row>
    <row r="16" spans="1:9" ht="12.75">
      <c r="A16" s="72">
        <v>9</v>
      </c>
      <c r="B16" s="59">
        <f>'Сч-ТЭЦ'!Z16</f>
        <v>24288.000000000036</v>
      </c>
      <c r="C16" s="49">
        <f>'Сч-ТЭЦ'!S16+'Сч-ТЭЦ'!U16+'Сч-ТЭЦ'!W16+'Сч-ТЭЦ'!Y16</f>
        <v>20448.000000000015</v>
      </c>
      <c r="D16" s="58">
        <f>('ГПП-ТЭЦфид.связи'!AH18)</f>
        <v>19823.999999999985</v>
      </c>
      <c r="E16" s="62">
        <f>'Стор итог'!AH16</f>
        <v>6486.399999999986</v>
      </c>
      <c r="F16" s="65">
        <f>'Сч-ГППфид'!AH18</f>
        <v>72269.99999999936</v>
      </c>
      <c r="G16" s="61">
        <f t="shared" si="0"/>
        <v>65783.59999999938</v>
      </c>
      <c r="H16" s="65">
        <f t="shared" si="1"/>
        <v>85607.59999999937</v>
      </c>
      <c r="I16" s="61">
        <f t="shared" si="2"/>
        <v>92093.99999999935</v>
      </c>
    </row>
    <row r="17" spans="1:9" ht="12.75">
      <c r="A17" s="73">
        <v>10</v>
      </c>
      <c r="B17" s="59">
        <f>'Сч-ТЭЦ'!Z17</f>
        <v>21695.99999999992</v>
      </c>
      <c r="C17" s="49">
        <f>'Сч-ТЭЦ'!S17+'Сч-ТЭЦ'!U17+'Сч-ТЭЦ'!W17+'Сч-ТЭЦ'!Y17</f>
        <v>20064.000000000007</v>
      </c>
      <c r="D17" s="58">
        <f>('ГПП-ТЭЦфид.связи'!AH19)</f>
        <v>19824.000000000022</v>
      </c>
      <c r="E17" s="62">
        <f>'Стор итог'!AH17</f>
        <v>7516.400000000004</v>
      </c>
      <c r="F17" s="65">
        <f>'Сч-ГППфид'!AH19</f>
        <v>33989.99999999998</v>
      </c>
      <c r="G17" s="61">
        <f t="shared" si="0"/>
        <v>26473.599999999973</v>
      </c>
      <c r="H17" s="65">
        <f t="shared" si="1"/>
        <v>46297.59999999999</v>
      </c>
      <c r="I17" s="61">
        <f t="shared" si="2"/>
        <v>53814</v>
      </c>
    </row>
    <row r="18" spans="1:9" ht="12.75">
      <c r="A18" s="72">
        <v>11</v>
      </c>
      <c r="B18" s="59">
        <f>'Сч-ТЭЦ'!Z18</f>
        <v>25440.000000000004</v>
      </c>
      <c r="C18" s="49">
        <f>'Сч-ТЭЦ'!S18+'Сч-ТЭЦ'!U18+'Сч-ТЭЦ'!W18+'Сч-ТЭЦ'!Y18</f>
        <v>23808.000000000022</v>
      </c>
      <c r="D18" s="58">
        <f>('ГПП-ТЭЦфид.связи'!AH20)</f>
        <v>19824.000000000156</v>
      </c>
      <c r="E18" s="62">
        <f>'Стор итог'!AH18</f>
        <v>7325.400000000012</v>
      </c>
      <c r="F18" s="65">
        <f>'Сч-ГППфид'!AH20</f>
        <v>51810.00000000024</v>
      </c>
      <c r="G18" s="61">
        <f t="shared" si="0"/>
        <v>44484.600000000224</v>
      </c>
      <c r="H18" s="65">
        <f t="shared" si="1"/>
        <v>64308.600000000384</v>
      </c>
      <c r="I18" s="61">
        <f t="shared" si="2"/>
        <v>71634.0000000004</v>
      </c>
    </row>
    <row r="19" spans="1:9" ht="12.75">
      <c r="A19" s="73">
        <v>12</v>
      </c>
      <c r="B19" s="59">
        <f>'Сч-ТЭЦ'!Z19</f>
        <v>21792.0000000001</v>
      </c>
      <c r="C19" s="49">
        <f>'Сч-ТЭЦ'!S19+'Сч-ТЭЦ'!U19+'Сч-ТЭЦ'!W19+'Сч-ТЭЦ'!Y19</f>
        <v>14303.999999999969</v>
      </c>
      <c r="D19" s="58">
        <f>('ГПП-ТЭЦфид.связи'!AH21)</f>
        <v>19319.99999999996</v>
      </c>
      <c r="E19" s="62">
        <f>'Стор итог'!AH19</f>
        <v>6754.4000000000015</v>
      </c>
      <c r="F19" s="65">
        <f>'Сч-ГППфид'!AH21</f>
        <v>44879.99999999904</v>
      </c>
      <c r="G19" s="61">
        <f t="shared" si="0"/>
        <v>38125.59999999904</v>
      </c>
      <c r="H19" s="65">
        <f t="shared" si="1"/>
        <v>57445.599999999</v>
      </c>
      <c r="I19" s="61">
        <f t="shared" si="2"/>
        <v>64199.999999998996</v>
      </c>
    </row>
    <row r="20" spans="1:9" ht="12.75">
      <c r="A20" s="74">
        <v>13</v>
      </c>
      <c r="B20" s="59">
        <f>'Сч-ТЭЦ'!Z20</f>
        <v>22367.999999999916</v>
      </c>
      <c r="C20" s="49">
        <f>'Сч-ТЭЦ'!S20+'Сч-ТЭЦ'!U20+'Сч-ТЭЦ'!W20+'Сч-ТЭЦ'!Y20</f>
        <v>18815.99999999997</v>
      </c>
      <c r="D20" s="58">
        <f>('ГПП-ТЭЦфид.связи'!AH22)</f>
        <v>18719.999999999985</v>
      </c>
      <c r="E20" s="62">
        <f>'Стор итог'!AH20</f>
        <v>7681.999999999945</v>
      </c>
      <c r="F20" s="65">
        <f>'Сч-ГППфид'!AH22</f>
        <v>40920.00000000118</v>
      </c>
      <c r="G20" s="61">
        <f t="shared" si="0"/>
        <v>33238.00000000124</v>
      </c>
      <c r="H20" s="65">
        <f t="shared" si="1"/>
        <v>51958.00000000122</v>
      </c>
      <c r="I20" s="61">
        <f t="shared" si="2"/>
        <v>59640.000000001164</v>
      </c>
    </row>
    <row r="21" spans="1:9" ht="12.75">
      <c r="A21" s="72">
        <v>14</v>
      </c>
      <c r="B21" s="59">
        <f>'Сч-ТЭЦ'!Z21</f>
        <v>22175.99999999997</v>
      </c>
      <c r="C21" s="49">
        <f>'Сч-ТЭЦ'!S21+'Сч-ТЭЦ'!U21+'Сч-ТЭЦ'!W21+'Сч-ТЭЦ'!Y21</f>
        <v>18624.0000000001</v>
      </c>
      <c r="D21" s="58">
        <f>('ГПП-ТЭЦфид.связи'!AH23)</f>
        <v>18360.00000000008</v>
      </c>
      <c r="E21" s="62">
        <f>'Стор итог'!AH21</f>
        <v>6270.400000000019</v>
      </c>
      <c r="F21" s="65">
        <f>'Сч-ГППфид'!AH23</f>
        <v>52469.999999999054</v>
      </c>
      <c r="G21" s="61">
        <f t="shared" si="0"/>
        <v>46199.59999999904</v>
      </c>
      <c r="H21" s="65">
        <f t="shared" si="1"/>
        <v>64559.59999999912</v>
      </c>
      <c r="I21" s="61">
        <f t="shared" si="2"/>
        <v>70829.99999999913</v>
      </c>
    </row>
    <row r="22" spans="1:9" ht="12.75">
      <c r="A22" s="75">
        <v>15</v>
      </c>
      <c r="B22" s="59">
        <f>'Сч-ТЭЦ'!Z22</f>
        <v>22272.000000000036</v>
      </c>
      <c r="C22" s="49">
        <f>'Сч-ТЭЦ'!S22+'Сч-ТЭЦ'!U22+'Сч-ТЭЦ'!W22+'Сч-ТЭЦ'!Y22</f>
        <v>18623.999999999927</v>
      </c>
      <c r="D22" s="58">
        <f>('ГПП-ТЭЦфид.связи'!AH24)</f>
        <v>18191.99999999992</v>
      </c>
      <c r="E22" s="62">
        <f>'Стор итог'!AH22</f>
        <v>5885.000000000023</v>
      </c>
      <c r="F22" s="65">
        <f>'Сч-ГППфид'!AH24</f>
        <v>62700.00000000131</v>
      </c>
      <c r="G22" s="61">
        <f t="shared" si="0"/>
        <v>56815.00000000129</v>
      </c>
      <c r="H22" s="65">
        <f t="shared" si="1"/>
        <v>75007.00000000121</v>
      </c>
      <c r="I22" s="61">
        <f t="shared" si="2"/>
        <v>80892.00000000122</v>
      </c>
    </row>
    <row r="23" spans="1:9" ht="12.75">
      <c r="A23" s="73">
        <v>16</v>
      </c>
      <c r="B23" s="59">
        <f>'Сч-ТЭЦ'!Z23</f>
        <v>21215.99999999999</v>
      </c>
      <c r="C23" s="49">
        <f>'Сч-ТЭЦ'!S23+'Сч-ТЭЦ'!U23+'Сч-ТЭЦ'!W23+'Сч-ТЭЦ'!Y23</f>
        <v>17951.999999999905</v>
      </c>
      <c r="D23" s="58">
        <f>('ГПП-ТЭЦфид.связи'!AH25)</f>
        <v>18264.000000000065</v>
      </c>
      <c r="E23" s="62">
        <f>'Стор итог'!AH23</f>
        <v>7301.000000000029</v>
      </c>
      <c r="F23" s="65">
        <f>'Сч-ГППфид'!AH25</f>
        <v>41249.99999999938</v>
      </c>
      <c r="G23" s="61">
        <f t="shared" si="0"/>
        <v>33948.99999999935</v>
      </c>
      <c r="H23" s="65">
        <f t="shared" si="1"/>
        <v>52212.99999999942</v>
      </c>
      <c r="I23" s="61">
        <f t="shared" si="2"/>
        <v>59513.99999999945</v>
      </c>
    </row>
    <row r="24" spans="1:9" ht="12.75">
      <c r="A24" s="74">
        <v>17</v>
      </c>
      <c r="B24" s="59">
        <f>'Сч-ТЭЦ'!Z24</f>
        <v>22943.99999999997</v>
      </c>
      <c r="C24" s="49">
        <f>'Сч-ТЭЦ'!S24+'Сч-ТЭЦ'!U24+'Сч-ТЭЦ'!W24+'Сч-ТЭЦ'!Y24</f>
        <v>19200.00000000014</v>
      </c>
      <c r="D24" s="58">
        <f>('ГПП-ТЭЦфид.связи'!AH26)</f>
        <v>18431.999999999935</v>
      </c>
      <c r="E24" s="62">
        <f>'Стор итог'!AH24</f>
        <v>6604.59999999994</v>
      </c>
      <c r="F24" s="65">
        <f>'Сч-ГППфид'!AH26</f>
        <v>51480.00000000005</v>
      </c>
      <c r="G24" s="61">
        <f t="shared" si="0"/>
        <v>44875.40000000011</v>
      </c>
      <c r="H24" s="65">
        <f t="shared" si="1"/>
        <v>63307.400000000045</v>
      </c>
      <c r="I24" s="61">
        <f t="shared" si="2"/>
        <v>69911.99999999999</v>
      </c>
    </row>
    <row r="25" spans="1:9" ht="12.75">
      <c r="A25" s="74">
        <v>18</v>
      </c>
      <c r="B25" s="59">
        <f>'Сч-ТЭЦ'!Z25</f>
        <v>21120.000000000062</v>
      </c>
      <c r="C25" s="49">
        <f>'Сч-ТЭЦ'!S25+'Сч-ТЭЦ'!U25+'Сч-ТЭЦ'!W25+'Сч-ТЭЦ'!Y25</f>
        <v>17951.999999999905</v>
      </c>
      <c r="D25" s="58">
        <f>('ГПП-ТЭЦфид.связи'!AH27)</f>
        <v>18360.000000000116</v>
      </c>
      <c r="E25" s="62">
        <f>'Стор итог'!AH25</f>
        <v>7067.4000000000415</v>
      </c>
      <c r="F25" s="65">
        <f>'Сч-ГППфид'!AH27</f>
        <v>57090.00000000008</v>
      </c>
      <c r="G25" s="61">
        <f t="shared" si="0"/>
        <v>50022.600000000035</v>
      </c>
      <c r="H25" s="65">
        <f aca="true" t="shared" si="3" ref="H25:H33">G25+D25</f>
        <v>68382.60000000015</v>
      </c>
      <c r="I25" s="61">
        <f t="shared" si="2"/>
        <v>75450.0000000002</v>
      </c>
    </row>
    <row r="26" spans="1:9" ht="12.75">
      <c r="A26" s="74">
        <v>19</v>
      </c>
      <c r="B26" s="59">
        <f>'Сч-ТЭЦ'!Z26</f>
        <v>17471.99999999997</v>
      </c>
      <c r="C26" s="49">
        <f>'Сч-ТЭЦ'!S26+'Сч-ТЭЦ'!U26+'Сч-ТЭЦ'!W26+'Сч-ТЭЦ'!Y26</f>
        <v>18336.00000000005</v>
      </c>
      <c r="D26" s="58">
        <f>('ГПП-ТЭЦфид.связи'!AH28)</f>
        <v>18552.000000000044</v>
      </c>
      <c r="E26" s="62">
        <f>'Стор итог'!AH26</f>
        <v>6614.99999999999</v>
      </c>
      <c r="F26" s="65">
        <f>'Сч-ГППфид'!AH28</f>
        <v>46530.000000000706</v>
      </c>
      <c r="G26" s="61">
        <f t="shared" si="0"/>
        <v>39915.00000000071</v>
      </c>
      <c r="H26" s="65">
        <f t="shared" si="3"/>
        <v>58467.00000000076</v>
      </c>
      <c r="I26" s="61">
        <f t="shared" si="2"/>
        <v>65082.00000000075</v>
      </c>
    </row>
    <row r="27" spans="1:11" ht="12.75">
      <c r="A27" s="74">
        <v>20</v>
      </c>
      <c r="B27" s="59">
        <f>'Сч-ТЭЦ'!Z27</f>
        <v>29664.000000000087</v>
      </c>
      <c r="C27" s="49">
        <f>'Сч-ТЭЦ'!S27+'Сч-ТЭЦ'!U27+'Сч-ТЭЦ'!W27+'Сч-ТЭЦ'!Y27</f>
        <v>21215.999999999956</v>
      </c>
      <c r="D27" s="58">
        <f>('ГПП-ТЭЦфид.связи'!AH29)</f>
        <v>17783.99999999979</v>
      </c>
      <c r="E27" s="62">
        <f>'Стор итог'!AH27</f>
        <v>7728.0000000000155</v>
      </c>
      <c r="F27" s="65">
        <f>'Сч-ГППфид'!AH29</f>
        <v>58079.99999999853</v>
      </c>
      <c r="G27" s="61">
        <f t="shared" si="0"/>
        <v>50351.999999998516</v>
      </c>
      <c r="H27" s="65">
        <f t="shared" si="3"/>
        <v>68135.99999999831</v>
      </c>
      <c r="I27" s="61">
        <f t="shared" si="2"/>
        <v>75863.99999999831</v>
      </c>
      <c r="K27" s="22"/>
    </row>
    <row r="28" spans="1:10" ht="12.75">
      <c r="A28" s="72">
        <v>21</v>
      </c>
      <c r="B28" s="59">
        <f>'Сч-ТЭЦ'!Z28</f>
        <v>20543.99999999997</v>
      </c>
      <c r="C28" s="49">
        <f>'Сч-ТЭЦ'!S28+'Сч-ТЭЦ'!U28+'Сч-ТЭЦ'!W28+'Сч-ТЭЦ'!Y28</f>
        <v>17183.999999999956</v>
      </c>
      <c r="D28" s="58">
        <f>('ГПП-ТЭЦфид.связи'!AH30)</f>
        <v>23160.000000000015</v>
      </c>
      <c r="E28" s="62">
        <f>'Стор итог'!AH28</f>
        <v>8377.800000000001</v>
      </c>
      <c r="F28" s="65">
        <f>'Сч-ГППфид'!AH30</f>
        <v>34286.999999999935</v>
      </c>
      <c r="G28" s="61">
        <f t="shared" si="0"/>
        <v>25909.19999999993</v>
      </c>
      <c r="H28" s="65">
        <f t="shared" si="3"/>
        <v>49069.199999999946</v>
      </c>
      <c r="I28" s="61">
        <f t="shared" si="2"/>
        <v>57446.99999999995</v>
      </c>
      <c r="J28" s="17" t="s">
        <v>124</v>
      </c>
    </row>
    <row r="29" spans="1:9" ht="12.75">
      <c r="A29" s="75">
        <v>22</v>
      </c>
      <c r="B29" s="59">
        <f>'Сч-ТЭЦ'!Z29</f>
        <v>21983.999999999927</v>
      </c>
      <c r="C29" s="49">
        <f>'Сч-ТЭЦ'!S29+'Сч-ТЭЦ'!U29+'Сч-ТЭЦ'!W29+'Сч-ТЭЦ'!Y29</f>
        <v>18624.00000000008</v>
      </c>
      <c r="D29" s="58">
        <f>('ГПП-ТЭЦфид.связи'!AH31)</f>
        <v>19247.999999999993</v>
      </c>
      <c r="E29" s="62">
        <f>'Стор итог'!AH29</f>
        <v>7056.000000000008</v>
      </c>
      <c r="F29" s="65">
        <f>'Сч-ГППфид'!AH31</f>
        <v>50853.00000000107</v>
      </c>
      <c r="G29" s="61">
        <f t="shared" si="0"/>
        <v>43797.00000000106</v>
      </c>
      <c r="H29" s="65">
        <f t="shared" si="3"/>
        <v>63045.000000001055</v>
      </c>
      <c r="I29" s="61">
        <f t="shared" si="2"/>
        <v>70101.00000000106</v>
      </c>
    </row>
    <row r="30" spans="1:9" ht="12.75">
      <c r="A30" s="75">
        <v>23</v>
      </c>
      <c r="B30" s="59">
        <f>'Сч-ТЭЦ'!Z30</f>
        <v>23712.000000000007</v>
      </c>
      <c r="C30" s="49">
        <f>'Сч-ТЭЦ'!S30+'Сч-ТЭЦ'!U30+'Сч-ТЭЦ'!W30+'Сч-ТЭЦ'!Y30</f>
        <v>20448.000000000007</v>
      </c>
      <c r="D30" s="58">
        <f>('ГПП-ТЭЦфид.связи'!AH32)</f>
        <v>19199.999999999964</v>
      </c>
      <c r="E30" s="62">
        <f>'Стор итог'!AH30</f>
        <v>6375.799999999961</v>
      </c>
      <c r="F30" s="65">
        <f>'Сч-ГППфид'!AH32</f>
        <v>53789.99999999891</v>
      </c>
      <c r="G30" s="61">
        <f t="shared" si="0"/>
        <v>47414.19999999895</v>
      </c>
      <c r="H30" s="65">
        <f t="shared" si="3"/>
        <v>66614.1999999989</v>
      </c>
      <c r="I30" s="61">
        <f t="shared" si="2"/>
        <v>72989.99999999886</v>
      </c>
    </row>
    <row r="31" spans="1:9" ht="12.75">
      <c r="A31" s="75">
        <v>24</v>
      </c>
      <c r="B31" s="59">
        <f>'Сч-ТЭЦ'!Z31</f>
        <v>23328.000000000065</v>
      </c>
      <c r="C31" s="49">
        <f>'Сч-ТЭЦ'!S31+'Сч-ТЭЦ'!U31+'Сч-ТЭЦ'!W31+'Сч-ТЭЦ'!Y31</f>
        <v>19295.999999999913</v>
      </c>
      <c r="D31" s="58">
        <f>('ГПП-ТЭЦфид.связи'!AH33)</f>
        <v>19992.000000000022</v>
      </c>
      <c r="E31" s="62">
        <f>'Стор итог'!AH31</f>
        <v>6102.2000000000235</v>
      </c>
      <c r="F31" s="65">
        <f>'Сч-ГППфид'!AH33</f>
        <v>58740.000000001215</v>
      </c>
      <c r="G31" s="61">
        <f t="shared" si="0"/>
        <v>52637.80000000119</v>
      </c>
      <c r="H31" s="65">
        <f t="shared" si="3"/>
        <v>72629.80000000121</v>
      </c>
      <c r="I31" s="61">
        <f t="shared" si="2"/>
        <v>78732.00000000124</v>
      </c>
    </row>
    <row r="32" spans="1:9" ht="12.75">
      <c r="A32" s="75">
        <v>1</v>
      </c>
      <c r="B32" s="118">
        <f>'Сч-ТЭЦ'!Z32</f>
        <v>24864.00000000003</v>
      </c>
      <c r="C32" s="119">
        <f>'Сч-ТЭЦ'!S32+'Сч-ТЭЦ'!U32+'Сч-ТЭЦ'!W32+'Сч-ТЭЦ'!Y32</f>
        <v>21216.000000000007</v>
      </c>
      <c r="D32" s="120">
        <f>('ГПП-ТЭЦфид.связи'!AH34)</f>
        <v>18792.0000000001</v>
      </c>
      <c r="E32" s="62">
        <f>'Стор итог'!AH32</f>
        <v>5320.799999999994</v>
      </c>
      <c r="F32" s="61">
        <f>'Сч-ГППфид'!AH34</f>
        <v>31350.000000000506</v>
      </c>
      <c r="G32" s="61">
        <f t="shared" si="0"/>
        <v>26029.200000000514</v>
      </c>
      <c r="H32" s="61">
        <f t="shared" si="3"/>
        <v>44821.20000000061</v>
      </c>
      <c r="I32" s="61">
        <f t="shared" si="2"/>
        <v>50142.000000000604</v>
      </c>
    </row>
    <row r="33" spans="1:9" ht="13.5" thickBot="1">
      <c r="A33" s="74">
        <v>2</v>
      </c>
      <c r="B33" s="121">
        <f>'Сч-ТЭЦ'!Z33</f>
        <v>17183.999999999993</v>
      </c>
      <c r="C33" s="122">
        <f>'Сч-ТЭЦ'!S33+'Сч-ТЭЦ'!U33+'Сч-ТЭЦ'!W33+'Сч-ТЭЦ'!Y33</f>
        <v>15168.000000000171</v>
      </c>
      <c r="D33" s="123">
        <f>('ГПП-ТЭЦфид.связи'!AH35)</f>
        <v>17831.999999999898</v>
      </c>
      <c r="E33" s="76">
        <f>'Стор итог'!AH33</f>
        <v>6186.000000000025</v>
      </c>
      <c r="F33" s="77">
        <f>'Сч-ГППфид'!AH35</f>
        <v>51149.99999999949</v>
      </c>
      <c r="G33" s="77">
        <f t="shared" si="0"/>
        <v>44963.99999999947</v>
      </c>
      <c r="H33" s="77">
        <f t="shared" si="3"/>
        <v>62795.99999999937</v>
      </c>
      <c r="I33" s="77">
        <f t="shared" si="2"/>
        <v>68981.99999999939</v>
      </c>
    </row>
    <row r="34" spans="1:16" ht="28.5" customHeight="1" thickBot="1">
      <c r="A34" s="33"/>
      <c r="B34" s="78">
        <f aca="true" t="shared" si="4" ref="B34:I34">SUM(B8:B31)</f>
        <v>551232.0000000002</v>
      </c>
      <c r="C34" s="78">
        <f t="shared" si="4"/>
        <v>464447.9999999999</v>
      </c>
      <c r="D34" s="78">
        <f t="shared" si="4"/>
        <v>465815.9999999998</v>
      </c>
      <c r="E34" s="78">
        <f t="shared" si="4"/>
        <v>153266.60000000003</v>
      </c>
      <c r="F34" s="78">
        <f t="shared" si="4"/>
        <v>1243440.0000000007</v>
      </c>
      <c r="G34" s="78">
        <f t="shared" si="4"/>
        <v>1090173.4000000006</v>
      </c>
      <c r="H34" s="78">
        <f t="shared" si="4"/>
        <v>1555989.4000000008</v>
      </c>
      <c r="I34" s="117">
        <f t="shared" si="4"/>
        <v>1709256.0000000007</v>
      </c>
      <c r="J34" s="50"/>
      <c r="K34" s="50"/>
      <c r="L34" s="50"/>
      <c r="M34" s="50"/>
      <c r="N34" s="50"/>
      <c r="O34" s="50"/>
      <c r="P34" s="50"/>
    </row>
    <row r="35" spans="1:11" ht="12.75">
      <c r="A35" s="2"/>
      <c r="K35" s="17" t="s">
        <v>125</v>
      </c>
    </row>
    <row r="36" ht="12.75">
      <c r="A36" s="2"/>
    </row>
    <row r="37" spans="1:2" ht="15">
      <c r="A37" s="2"/>
      <c r="B37" s="98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2017-12-29T04:13:00Z</cp:lastPrinted>
  <dcterms:created xsi:type="dcterms:W3CDTF">2000-06-14T10:52:09Z</dcterms:created>
  <dcterms:modified xsi:type="dcterms:W3CDTF">2017-12-29T04:14:32Z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