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48" activeTab="5"/>
  </bookViews>
  <sheets>
    <sheet name="Сч-ТЭЦ" sheetId="1" r:id="rId1"/>
    <sheet name="ГПП-ТЭЦфид.связи" sheetId="2" r:id="rId2"/>
    <sheet name="Стор итог" sheetId="3" r:id="rId3"/>
    <sheet name="Сч-ГППфид" sheetId="4" r:id="rId4"/>
    <sheet name="IIочередь" sheetId="5" r:id="rId5"/>
    <sheet name="в ОГЭ" sheetId="6" r:id="rId6"/>
  </sheets>
  <definedNames>
    <definedName name="_xlnm.Print_Area" localSheetId="4">'IIочередь'!$A$1:$AQ$37</definedName>
    <definedName name="_xlnm.Print_Area" localSheetId="3">'Сч-ГППфид'!$A$2:$AO$37</definedName>
  </definedNames>
  <calcPr fullCalcOnLoad="1"/>
</workbook>
</file>

<file path=xl/comments4.xml><?xml version="1.0" encoding="utf-8"?>
<comments xmlns="http://schemas.openxmlformats.org/spreadsheetml/2006/main">
  <authors>
    <author>Колобов В.</author>
  </authors>
  <commentList>
    <comment ref="AH8" authorId="0">
      <text>
        <r>
          <rPr>
            <b/>
            <sz val="8"/>
            <rFont val="Tahoma"/>
            <family val="0"/>
          </rPr>
          <t>Колобов В.:</t>
        </r>
        <r>
          <rPr>
            <sz val="8"/>
            <rFont val="Tahoma"/>
            <family val="0"/>
          </rPr>
          <t xml:space="preserve">
3+7+11-13+19-21+27+31</t>
        </r>
      </text>
    </comment>
    <comment ref="AI8" authorId="0">
      <text>
        <r>
          <rPr>
            <b/>
            <sz val="8"/>
            <rFont val="Tahoma"/>
            <family val="0"/>
          </rPr>
          <t>Колобов В.:</t>
        </r>
        <r>
          <rPr>
            <sz val="8"/>
            <rFont val="Tahoma"/>
            <family val="0"/>
          </rPr>
          <t xml:space="preserve">
5+9+15-17+23-25+29+33</t>
        </r>
      </text>
    </comment>
    <comment ref="AM8" authorId="0">
      <text>
        <r>
          <rPr>
            <b/>
            <sz val="8"/>
            <rFont val="Tahoma"/>
            <family val="0"/>
          </rPr>
          <t>Колобов В.:</t>
        </r>
        <r>
          <rPr>
            <sz val="8"/>
            <rFont val="Tahoma"/>
            <family val="0"/>
          </rPr>
          <t xml:space="preserve">
34-38
</t>
        </r>
      </text>
    </comment>
    <comment ref="AN8" authorId="0">
      <text>
        <r>
          <rPr>
            <b/>
            <sz val="8"/>
            <rFont val="Tahoma"/>
            <family val="0"/>
          </rPr>
          <t>Колобов В.:</t>
        </r>
        <r>
          <rPr>
            <sz val="8"/>
            <rFont val="Tahoma"/>
            <family val="0"/>
          </rPr>
          <t xml:space="preserve">
36+39
</t>
        </r>
      </text>
    </comment>
    <comment ref="AO8" authorId="0">
      <text>
        <r>
          <rPr>
            <b/>
            <sz val="8"/>
            <rFont val="Tahoma"/>
            <family val="0"/>
          </rPr>
          <t>Колобов В.:</t>
        </r>
        <r>
          <rPr>
            <sz val="8"/>
            <rFont val="Tahoma"/>
            <family val="0"/>
          </rPr>
          <t xml:space="preserve">
38+40
</t>
        </r>
      </text>
    </comment>
  </commentList>
</comments>
</file>

<file path=xl/sharedStrings.xml><?xml version="1.0" encoding="utf-8"?>
<sst xmlns="http://schemas.openxmlformats.org/spreadsheetml/2006/main" count="397" uniqueCount="136">
  <si>
    <t>ЗАПИСЬ ПОКАЗАНИЙ ЭЛ.СЧЕТЧИКОВ ПО ФИДЕРАМ ГПП-2</t>
  </si>
  <si>
    <t>ЧАСЫ</t>
  </si>
  <si>
    <t xml:space="preserve">       АКТИВНАЯ</t>
  </si>
  <si>
    <t>показ.сч.</t>
  </si>
  <si>
    <t xml:space="preserve">   Рквт</t>
  </si>
  <si>
    <t xml:space="preserve">   Qквар</t>
  </si>
  <si>
    <t xml:space="preserve">  ГПП-2</t>
  </si>
  <si>
    <t xml:space="preserve">      АКТИВНАЯ</t>
  </si>
  <si>
    <t xml:space="preserve">   РЕАКТИВНАЯ</t>
  </si>
  <si>
    <t xml:space="preserve">    Рквт</t>
  </si>
  <si>
    <t xml:space="preserve"> Ф№14   (тр-р№1)   ГПП-3</t>
  </si>
  <si>
    <t xml:space="preserve">     РЕАКТИВНАЯ</t>
  </si>
  <si>
    <t xml:space="preserve"> Ф№15   (тр-р№2)   ГПП-3</t>
  </si>
  <si>
    <t>субабон.</t>
  </si>
  <si>
    <t>с субабон</t>
  </si>
  <si>
    <t xml:space="preserve">  Р  из</t>
  </si>
  <si>
    <t xml:space="preserve">системы </t>
  </si>
  <si>
    <t xml:space="preserve">  Q  из</t>
  </si>
  <si>
    <t xml:space="preserve">   ТЭЦ</t>
  </si>
  <si>
    <t xml:space="preserve">   </t>
  </si>
  <si>
    <t xml:space="preserve">   Суб-</t>
  </si>
  <si>
    <t xml:space="preserve"> абонент</t>
  </si>
  <si>
    <t xml:space="preserve"> Переток</t>
  </si>
  <si>
    <t>системы</t>
  </si>
  <si>
    <t>без суб.</t>
  </si>
  <si>
    <t xml:space="preserve">   Р  из</t>
  </si>
  <si>
    <t xml:space="preserve"> Сумма</t>
  </si>
  <si>
    <t>Р комбин.</t>
  </si>
  <si>
    <t xml:space="preserve">    без</t>
  </si>
  <si>
    <t xml:space="preserve"> ИТОГО</t>
  </si>
  <si>
    <t>показ.счетч.</t>
  </si>
  <si>
    <t xml:space="preserve">     Рквт</t>
  </si>
  <si>
    <t>Ф№58 ЦРП-2</t>
  </si>
  <si>
    <t>Ф№22 ЦРП-3</t>
  </si>
  <si>
    <t>Ф№53 ЦРП-3</t>
  </si>
  <si>
    <t>Ф№49 ЦРП-1</t>
  </si>
  <si>
    <t xml:space="preserve">      Рквт</t>
  </si>
  <si>
    <t>Ф№38 ЦРП-1</t>
  </si>
  <si>
    <t xml:space="preserve">    Ф№24</t>
  </si>
  <si>
    <t xml:space="preserve">   Всего</t>
  </si>
  <si>
    <t>Часы</t>
  </si>
  <si>
    <t xml:space="preserve">        ЦРП предзаводской площадки</t>
  </si>
  <si>
    <t xml:space="preserve">   Яч 24</t>
  </si>
  <si>
    <t xml:space="preserve">   Яч 27</t>
  </si>
  <si>
    <t>К П П - 1</t>
  </si>
  <si>
    <t xml:space="preserve">   Яч 19</t>
  </si>
  <si>
    <t xml:space="preserve">   Яч 10</t>
  </si>
  <si>
    <t xml:space="preserve">          Г П П - 1</t>
  </si>
  <si>
    <t xml:space="preserve">  Яч 20</t>
  </si>
  <si>
    <t xml:space="preserve">   Яч 36</t>
  </si>
  <si>
    <t xml:space="preserve">   Итого</t>
  </si>
  <si>
    <t xml:space="preserve">        </t>
  </si>
  <si>
    <t xml:space="preserve">  актив</t>
  </si>
  <si>
    <t xml:space="preserve">  реактив </t>
  </si>
  <si>
    <t xml:space="preserve">         Т Г - 1</t>
  </si>
  <si>
    <t xml:space="preserve">      Т Г - 2</t>
  </si>
  <si>
    <t xml:space="preserve">      Т Г - 3</t>
  </si>
  <si>
    <t xml:space="preserve">      Т Г - 4</t>
  </si>
  <si>
    <t xml:space="preserve">     Qквар</t>
  </si>
  <si>
    <t>показ.счетч</t>
  </si>
  <si>
    <t xml:space="preserve">  Фидер  связи  13 ( 7 )</t>
  </si>
  <si>
    <t xml:space="preserve">  Фидер  связи 36 ( 20 )</t>
  </si>
  <si>
    <t xml:space="preserve"> Фидер  связи 24 ( 46 )</t>
  </si>
  <si>
    <t xml:space="preserve"> Фидер  связи 51 ( 45 )</t>
  </si>
  <si>
    <t xml:space="preserve">  актив </t>
  </si>
  <si>
    <t xml:space="preserve">    </t>
  </si>
  <si>
    <t xml:space="preserve">    Sква</t>
  </si>
  <si>
    <t>ЗАМЕРЫ  ПОКАЗАНИЙ  СЧЕТЧИКОВ  ПО  ТЭЦ</t>
  </si>
  <si>
    <t xml:space="preserve">    Qквар</t>
  </si>
  <si>
    <t xml:space="preserve"> </t>
  </si>
  <si>
    <t>Ф№36  РЭС</t>
  </si>
  <si>
    <t>Рквт</t>
  </si>
  <si>
    <t xml:space="preserve">Дата:  </t>
  </si>
  <si>
    <t>Дата:</t>
  </si>
  <si>
    <t xml:space="preserve">Дата: </t>
  </si>
  <si>
    <t>P</t>
  </si>
  <si>
    <t>Q</t>
  </si>
  <si>
    <t>ЗАПИСЬ ПОКАЗАНИЙ ЭЛ.СЧЕТЧИКОВ ГПП-2 РУ-6КВ ПО ФИДЕРАМ СВЯЗИ С ГАЙСКОЙ ТЭЦ.</t>
  </si>
  <si>
    <t xml:space="preserve">                            Ф№ 7               </t>
  </si>
  <si>
    <t xml:space="preserve">                           Ф№ 20</t>
  </si>
  <si>
    <t xml:space="preserve">                             Ф№ 45 </t>
  </si>
  <si>
    <t xml:space="preserve">                           Ф№ 46</t>
  </si>
  <si>
    <t>S</t>
  </si>
  <si>
    <t xml:space="preserve">           выдача</t>
  </si>
  <si>
    <t xml:space="preserve">       потребление</t>
  </si>
  <si>
    <t>Рквт(Птр)</t>
  </si>
  <si>
    <r>
      <t xml:space="preserve">   </t>
    </r>
    <r>
      <rPr>
        <b/>
        <sz val="10"/>
        <rFont val="Arial Cyr"/>
        <family val="2"/>
      </rPr>
      <t>Ф№6</t>
    </r>
    <r>
      <rPr>
        <sz val="10"/>
        <rFont val="Arial Cyr"/>
        <family val="0"/>
      </rPr>
      <t xml:space="preserve">      (тр-р№2)      ГПП-1</t>
    </r>
  </si>
  <si>
    <r>
      <t xml:space="preserve">   </t>
    </r>
    <r>
      <rPr>
        <b/>
        <sz val="10"/>
        <rFont val="Arial Cyr"/>
        <family val="2"/>
      </rPr>
      <t>Ф№8</t>
    </r>
    <r>
      <rPr>
        <sz val="10"/>
        <rFont val="Arial Cyr"/>
        <family val="0"/>
      </rPr>
      <t xml:space="preserve">      (тр-р№1)      ГПП-1</t>
    </r>
  </si>
  <si>
    <t>Qквар(Птр)</t>
  </si>
  <si>
    <t>Рквт(Выд)</t>
  </si>
  <si>
    <t>Qквар(Выд)</t>
  </si>
  <si>
    <r>
      <t xml:space="preserve"> </t>
    </r>
    <r>
      <rPr>
        <b/>
        <sz val="10"/>
        <rFont val="Arial Cyr"/>
        <family val="2"/>
      </rPr>
      <t>Ф№7</t>
    </r>
    <r>
      <rPr>
        <sz val="10"/>
        <rFont val="Arial Cyr"/>
        <family val="0"/>
      </rPr>
      <t xml:space="preserve">                (тр-р№1)</t>
    </r>
  </si>
  <si>
    <t xml:space="preserve"> (тр-р№1)</t>
  </si>
  <si>
    <r>
      <t xml:space="preserve"> </t>
    </r>
    <r>
      <rPr>
        <b/>
        <sz val="10"/>
        <rFont val="Arial Cyr"/>
        <family val="2"/>
      </rPr>
      <t>Ф№9</t>
    </r>
  </si>
  <si>
    <t>(тр-р№2)</t>
  </si>
  <si>
    <t>Сторонние потребители</t>
  </si>
  <si>
    <t>Г П П - 2</t>
  </si>
  <si>
    <t>34-38</t>
  </si>
  <si>
    <t>36+39</t>
  </si>
  <si>
    <t>38+40</t>
  </si>
  <si>
    <t xml:space="preserve"> - СН</t>
  </si>
  <si>
    <t>ГПП-2</t>
  </si>
  <si>
    <t>Т Э Ц</t>
  </si>
  <si>
    <t>ТГ 1 - 4</t>
  </si>
  <si>
    <t>На шины</t>
  </si>
  <si>
    <t>Суб.</t>
  </si>
  <si>
    <t>Из</t>
  </si>
  <si>
    <t>5-4</t>
  </si>
  <si>
    <t>без суб.+ТЭЦ</t>
  </si>
  <si>
    <t>6+3</t>
  </si>
  <si>
    <t>Выработано</t>
  </si>
  <si>
    <t>Из системы</t>
  </si>
  <si>
    <t>+ суб.</t>
  </si>
  <si>
    <t>+ ТЭЦ</t>
  </si>
  <si>
    <t>3+5</t>
  </si>
  <si>
    <t>Начальник ЭТЛ</t>
  </si>
  <si>
    <t>Радиаторная</t>
  </si>
  <si>
    <t>Ириклинская ГЭС</t>
  </si>
  <si>
    <r>
      <t xml:space="preserve"> </t>
    </r>
    <r>
      <rPr>
        <b/>
        <sz val="10"/>
        <rFont val="Arial Cyr"/>
        <family val="2"/>
      </rPr>
      <t>Ф№4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</si>
  <si>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Ф№2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</si>
  <si>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Ф№1</t>
    </r>
    <r>
      <rPr>
        <sz val="10"/>
        <rFont val="Arial Cyr"/>
        <family val="0"/>
      </rPr>
      <t xml:space="preserve">               </t>
    </r>
  </si>
  <si>
    <r>
      <t xml:space="preserve"> </t>
    </r>
    <r>
      <rPr>
        <b/>
        <sz val="10"/>
        <rFont val="Arial Cyr"/>
        <family val="2"/>
      </rPr>
      <t>Ф№13</t>
    </r>
    <r>
      <rPr>
        <sz val="10"/>
        <rFont val="Arial Cyr"/>
        <family val="0"/>
      </rPr>
      <t xml:space="preserve">               </t>
    </r>
  </si>
  <si>
    <t>Орская ТЭЦ-1</t>
  </si>
  <si>
    <r>
      <t xml:space="preserve"> </t>
    </r>
    <r>
      <rPr>
        <b/>
        <sz val="10"/>
        <rFont val="Arial Cyr"/>
        <family val="2"/>
      </rPr>
      <t>Ф№10</t>
    </r>
    <r>
      <rPr>
        <sz val="10"/>
        <rFont val="Arial Cyr"/>
        <family val="0"/>
      </rPr>
      <t xml:space="preserve">               </t>
    </r>
  </si>
  <si>
    <t>Гайская</t>
  </si>
  <si>
    <t>суб.</t>
  </si>
  <si>
    <t>сн ТЭЦ</t>
  </si>
  <si>
    <t>из системы</t>
  </si>
  <si>
    <t xml:space="preserve">      АСКУЭ  II </t>
  </si>
  <si>
    <t xml:space="preserve">          АСКУЭ  I </t>
  </si>
  <si>
    <t xml:space="preserve">          Транзит</t>
  </si>
  <si>
    <t xml:space="preserve">Дата:   </t>
  </si>
  <si>
    <t xml:space="preserve">   Яч 14</t>
  </si>
  <si>
    <t>Ф№25 ЦРП-2</t>
  </si>
  <si>
    <t>ПНС-1</t>
  </si>
  <si>
    <t>ГПП-4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</si>
</sst>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E+00;\ĝ"/>
    <numFmt numFmtId="166" formatCode="0.0E+00;\ࡘ"/>
    <numFmt numFmtId="167" formatCode="0.00E+00;\ࡘ"/>
    <numFmt numFmtId="168" formatCode="0E+00;\ࡘ"/>
    <numFmt numFmtId="169" formatCode="0.000E+00;\ࡘ"/>
    <numFmt numFmtId="170" formatCode="0.0000E+00;\ࡘ"/>
    <numFmt numFmtId="171" formatCode="0.00000E+00;\ࡘ"/>
    <numFmt numFmtId="172" formatCode="0.000000E+00;\ࡘ"/>
    <numFmt numFmtId="173" formatCode="0.0000000E+00;\ࡘ"/>
    <numFmt numFmtId="174" formatCode="0.00000000E+00;\ࡘ"/>
  </numFmts>
  <fonts count="5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 Cyr"/>
      <family val="2"/>
    </font>
    <font>
      <i/>
      <sz val="11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sz val="9"/>
      <color indexed="9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10" xfId="0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0" borderId="15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15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0" fillId="0" borderId="23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12" xfId="0" applyNumberFormat="1" applyBorder="1" applyAlignment="1">
      <alignment/>
    </xf>
    <xf numFmtId="14" fontId="6" fillId="0" borderId="0" xfId="0" applyNumberFormat="1" applyFont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1" fillId="0" borderId="13" xfId="0" applyFont="1" applyBorder="1" applyAlignment="1">
      <alignment/>
    </xf>
    <xf numFmtId="0" fontId="0" fillId="35" borderId="12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1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8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0" fontId="9" fillId="34" borderId="27" xfId="0" applyFont="1" applyFill="1" applyBorder="1" applyAlignment="1">
      <alignment/>
    </xf>
    <xf numFmtId="0" fontId="9" fillId="34" borderId="28" xfId="0" applyFont="1" applyFill="1" applyBorder="1" applyAlignment="1">
      <alignment horizontal="center"/>
    </xf>
    <xf numFmtId="0" fontId="9" fillId="34" borderId="29" xfId="0" applyFont="1" applyFill="1" applyBorder="1" applyAlignment="1">
      <alignment/>
    </xf>
    <xf numFmtId="0" fontId="9" fillId="34" borderId="30" xfId="0" applyFont="1" applyFill="1" applyBorder="1" applyAlignment="1">
      <alignment horizontal="center"/>
    </xf>
    <xf numFmtId="0" fontId="9" fillId="34" borderId="31" xfId="0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1" fontId="0" fillId="34" borderId="33" xfId="0" applyNumberForma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1" fontId="0" fillId="34" borderId="35" xfId="0" applyNumberForma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" fontId="0" fillId="0" borderId="4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9" fillId="34" borderId="41" xfId="0" applyFont="1" applyFill="1" applyBorder="1" applyAlignment="1">
      <alignment horizontal="center"/>
    </xf>
    <xf numFmtId="0" fontId="9" fillId="34" borderId="42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0" fillId="0" borderId="51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11" fillId="0" borderId="0" xfId="0" applyFont="1" applyAlignment="1">
      <alignment horizontal="right"/>
    </xf>
    <xf numFmtId="0" fontId="1" fillId="0" borderId="39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0" fillId="34" borderId="11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5" borderId="17" xfId="0" applyFill="1" applyBorder="1" applyAlignment="1">
      <alignment/>
    </xf>
    <xf numFmtId="0" fontId="0" fillId="35" borderId="19" xfId="0" applyFill="1" applyBorder="1" applyAlignment="1">
      <alignment/>
    </xf>
    <xf numFmtId="0" fontId="1" fillId="35" borderId="19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10" fillId="34" borderId="10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33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" fontId="0" fillId="0" borderId="52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34" borderId="11" xfId="0" applyNumberFormat="1" applyFill="1" applyBorder="1" applyAlignment="1">
      <alignment/>
    </xf>
    <xf numFmtId="1" fontId="0" fillId="0" borderId="23" xfId="0" applyNumberForma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23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23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590550</xdr:colOff>
      <xdr:row>9</xdr:row>
      <xdr:rowOff>0</xdr:rowOff>
    </xdr:from>
    <xdr:to>
      <xdr:col>10</xdr:col>
      <xdr:colOff>47625</xdr:colOff>
      <xdr:row>10</xdr:row>
      <xdr:rowOff>133350</xdr:rowOff>
    </xdr:to>
    <xdr:sp>
      <xdr:nvSpPr>
        <xdr:cNvPr id="1" name="Oval 1"/>
        <xdr:cNvSpPr>
          <a:spLocks/>
        </xdr:cNvSpPr>
      </xdr:nvSpPr>
      <xdr:spPr>
        <a:xfrm>
          <a:off x="9163050" y="1609725"/>
          <a:ext cx="42862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C</a:t>
          </a:r>
        </a:p>
      </xdr:txBody>
    </xdr:sp>
    <xdr:clientData/>
  </xdr:twoCellAnchor>
  <xdr:twoCellAnchor>
    <xdr:from>
      <xdr:col>9</xdr:col>
      <xdr:colOff>800100</xdr:colOff>
      <xdr:row>16</xdr:row>
      <xdr:rowOff>66675</xdr:rowOff>
    </xdr:from>
    <xdr:to>
      <xdr:col>9</xdr:col>
      <xdr:colOff>800100</xdr:colOff>
      <xdr:row>20</xdr:row>
      <xdr:rowOff>0</xdr:rowOff>
    </xdr:to>
    <xdr:sp>
      <xdr:nvSpPr>
        <xdr:cNvPr id="2" name="Line 3"/>
        <xdr:cNvSpPr>
          <a:spLocks/>
        </xdr:cNvSpPr>
      </xdr:nvSpPr>
      <xdr:spPr>
        <a:xfrm>
          <a:off x="9372600" y="28098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628650</xdr:colOff>
      <xdr:row>20</xdr:row>
      <xdr:rowOff>9525</xdr:rowOff>
    </xdr:from>
    <xdr:to>
      <xdr:col>10</xdr:col>
      <xdr:colOff>0</xdr:colOff>
      <xdr:row>21</xdr:row>
      <xdr:rowOff>142875</xdr:rowOff>
    </xdr:to>
    <xdr:sp>
      <xdr:nvSpPr>
        <xdr:cNvPr id="3" name="Oval 4"/>
        <xdr:cNvSpPr>
          <a:spLocks/>
        </xdr:cNvSpPr>
      </xdr:nvSpPr>
      <xdr:spPr>
        <a:xfrm>
          <a:off x="9201150" y="3400425"/>
          <a:ext cx="3429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514350</xdr:colOff>
      <xdr:row>20</xdr:row>
      <xdr:rowOff>152400</xdr:rowOff>
    </xdr:from>
    <xdr:to>
      <xdr:col>9</xdr:col>
      <xdr:colOff>847725</xdr:colOff>
      <xdr:row>22</xdr:row>
      <xdr:rowOff>123825</xdr:rowOff>
    </xdr:to>
    <xdr:sp>
      <xdr:nvSpPr>
        <xdr:cNvPr id="4" name="Oval 5"/>
        <xdr:cNvSpPr>
          <a:spLocks/>
        </xdr:cNvSpPr>
      </xdr:nvSpPr>
      <xdr:spPr>
        <a:xfrm>
          <a:off x="9086850" y="35433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733425</xdr:colOff>
      <xdr:row>20</xdr:row>
      <xdr:rowOff>152400</xdr:rowOff>
    </xdr:from>
    <xdr:to>
      <xdr:col>10</xdr:col>
      <xdr:colOff>95250</xdr:colOff>
      <xdr:row>22</xdr:row>
      <xdr:rowOff>123825</xdr:rowOff>
    </xdr:to>
    <xdr:sp>
      <xdr:nvSpPr>
        <xdr:cNvPr id="5" name="Oval 6"/>
        <xdr:cNvSpPr>
          <a:spLocks/>
        </xdr:cNvSpPr>
      </xdr:nvSpPr>
      <xdr:spPr>
        <a:xfrm>
          <a:off x="9305925" y="3543300"/>
          <a:ext cx="333375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666750</xdr:colOff>
      <xdr:row>24</xdr:row>
      <xdr:rowOff>152400</xdr:rowOff>
    </xdr:from>
    <xdr:to>
      <xdr:col>9</xdr:col>
      <xdr:colOff>666750</xdr:colOff>
      <xdr:row>28</xdr:row>
      <xdr:rowOff>19050</xdr:rowOff>
    </xdr:to>
    <xdr:sp>
      <xdr:nvSpPr>
        <xdr:cNvPr id="6" name="Line 9"/>
        <xdr:cNvSpPr>
          <a:spLocks/>
        </xdr:cNvSpPr>
      </xdr:nvSpPr>
      <xdr:spPr>
        <a:xfrm>
          <a:off x="9239250" y="41910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438150</xdr:colOff>
      <xdr:row>24</xdr:row>
      <xdr:rowOff>152400</xdr:rowOff>
    </xdr:from>
    <xdr:to>
      <xdr:col>10</xdr:col>
      <xdr:colOff>914400</xdr:colOff>
      <xdr:row>25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9010650" y="4191000"/>
          <a:ext cx="144780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342900</xdr:colOff>
      <xdr:row>16</xdr:row>
      <xdr:rowOff>28575</xdr:rowOff>
    </xdr:from>
    <xdr:to>
      <xdr:col>10</xdr:col>
      <xdr:colOff>257175</xdr:colOff>
      <xdr:row>16</xdr:row>
      <xdr:rowOff>57150</xdr:rowOff>
    </xdr:to>
    <xdr:sp>
      <xdr:nvSpPr>
        <xdr:cNvPr id="8" name="Rectangle 2"/>
        <xdr:cNvSpPr>
          <a:spLocks/>
        </xdr:cNvSpPr>
      </xdr:nvSpPr>
      <xdr:spPr>
        <a:xfrm>
          <a:off x="8915400" y="2771775"/>
          <a:ext cx="88582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800100</xdr:colOff>
      <xdr:row>10</xdr:row>
      <xdr:rowOff>114300</xdr:rowOff>
    </xdr:from>
    <xdr:to>
      <xdr:col>9</xdr:col>
      <xdr:colOff>800100</xdr:colOff>
      <xdr:row>16</xdr:row>
      <xdr:rowOff>9525</xdr:rowOff>
    </xdr:to>
    <xdr:sp>
      <xdr:nvSpPr>
        <xdr:cNvPr id="9" name="Line 10"/>
        <xdr:cNvSpPr>
          <a:spLocks/>
        </xdr:cNvSpPr>
      </xdr:nvSpPr>
      <xdr:spPr>
        <a:xfrm>
          <a:off x="9372600" y="18859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914400</xdr:colOff>
      <xdr:row>22</xdr:row>
      <xdr:rowOff>123825</xdr:rowOff>
    </xdr:from>
    <xdr:to>
      <xdr:col>9</xdr:col>
      <xdr:colOff>914400</xdr:colOff>
      <xdr:row>24</xdr:row>
      <xdr:rowOff>152400</xdr:rowOff>
    </xdr:to>
    <xdr:sp>
      <xdr:nvSpPr>
        <xdr:cNvPr id="10" name="Line 11"/>
        <xdr:cNvSpPr>
          <a:spLocks/>
        </xdr:cNvSpPr>
      </xdr:nvSpPr>
      <xdr:spPr>
        <a:xfrm>
          <a:off x="9486900" y="38385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895350</xdr:colOff>
      <xdr:row>31</xdr:row>
      <xdr:rowOff>76200</xdr:rowOff>
    </xdr:from>
    <xdr:to>
      <xdr:col>10</xdr:col>
      <xdr:colOff>457200</xdr:colOff>
      <xdr:row>33</xdr:row>
      <xdr:rowOff>76200</xdr:rowOff>
    </xdr:to>
    <xdr:sp>
      <xdr:nvSpPr>
        <xdr:cNvPr id="11" name="Oval 12"/>
        <xdr:cNvSpPr>
          <a:spLocks/>
        </xdr:cNvSpPr>
      </xdr:nvSpPr>
      <xdr:spPr>
        <a:xfrm>
          <a:off x="9467850" y="5248275"/>
          <a:ext cx="533400" cy="333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ТЭЦ</a:t>
          </a:r>
        </a:p>
      </xdr:txBody>
    </xdr:sp>
    <xdr:clientData/>
  </xdr:twoCellAnchor>
  <xdr:twoCellAnchor>
    <xdr:from>
      <xdr:col>10</xdr:col>
      <xdr:colOff>200025</xdr:colOff>
      <xdr:row>25</xdr:row>
      <xdr:rowOff>57150</xdr:rowOff>
    </xdr:from>
    <xdr:to>
      <xdr:col>10</xdr:col>
      <xdr:colOff>200025</xdr:colOff>
      <xdr:row>31</xdr:row>
      <xdr:rowOff>76200</xdr:rowOff>
    </xdr:to>
    <xdr:sp>
      <xdr:nvSpPr>
        <xdr:cNvPr id="12" name="Line 15"/>
        <xdr:cNvSpPr>
          <a:spLocks/>
        </xdr:cNvSpPr>
      </xdr:nvSpPr>
      <xdr:spPr>
        <a:xfrm flipV="1">
          <a:off x="9744075" y="4257675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942975</xdr:colOff>
      <xdr:row>30</xdr:row>
      <xdr:rowOff>104775</xdr:rowOff>
    </xdr:from>
    <xdr:to>
      <xdr:col>10</xdr:col>
      <xdr:colOff>914400</xdr:colOff>
      <xdr:row>30</xdr:row>
      <xdr:rowOff>133350</xdr:rowOff>
    </xdr:to>
    <xdr:sp>
      <xdr:nvSpPr>
        <xdr:cNvPr id="13" name="Rectangle 13"/>
        <xdr:cNvSpPr>
          <a:spLocks/>
        </xdr:cNvSpPr>
      </xdr:nvSpPr>
      <xdr:spPr>
        <a:xfrm>
          <a:off x="9515475" y="5114925"/>
          <a:ext cx="9429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695325</xdr:colOff>
      <xdr:row>30</xdr:row>
      <xdr:rowOff>133350</xdr:rowOff>
    </xdr:from>
    <xdr:to>
      <xdr:col>10</xdr:col>
      <xdr:colOff>695325</xdr:colOff>
      <xdr:row>34</xdr:row>
      <xdr:rowOff>9525</xdr:rowOff>
    </xdr:to>
    <xdr:sp>
      <xdr:nvSpPr>
        <xdr:cNvPr id="14" name="Line 16"/>
        <xdr:cNvSpPr>
          <a:spLocks/>
        </xdr:cNvSpPr>
      </xdr:nvSpPr>
      <xdr:spPr>
        <a:xfrm>
          <a:off x="10239375" y="51435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34"/>
  <sheetViews>
    <sheetView zoomScalePageLayoutView="0" workbookViewId="0" topLeftCell="K3">
      <selection activeCell="L10" sqref="L10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9.75390625" style="0" customWidth="1"/>
    <col min="4" max="4" width="10.75390625" style="0" customWidth="1"/>
    <col min="5" max="5" width="9.75390625" style="0" customWidth="1"/>
    <col min="6" max="6" width="10.75390625" style="0" customWidth="1"/>
    <col min="7" max="7" width="9.75390625" style="0" customWidth="1"/>
    <col min="8" max="8" width="10.75390625" style="0" customWidth="1"/>
    <col min="9" max="9" width="9.75390625" style="0" customWidth="1"/>
    <col min="10" max="10" width="10.75390625" style="0" customWidth="1"/>
    <col min="11" max="11" width="9.7539062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9.75390625" style="0" customWidth="1"/>
    <col min="16" max="16" width="10.75390625" style="0" customWidth="1"/>
    <col min="17" max="17" width="9.75390625" style="0" customWidth="1"/>
    <col min="18" max="18" width="10.75390625" style="0" customWidth="1"/>
    <col min="19" max="19" width="11.00390625" style="0" customWidth="1"/>
    <col min="20" max="20" width="10.75390625" style="0" customWidth="1"/>
    <col min="21" max="21" width="11.125" style="0" customWidth="1"/>
    <col min="22" max="22" width="10.75390625" style="0" customWidth="1"/>
    <col min="23" max="23" width="9.75390625" style="0" customWidth="1"/>
    <col min="24" max="24" width="10.75390625" style="0" customWidth="1"/>
    <col min="25" max="28" width="9.75390625" style="0" customWidth="1"/>
  </cols>
  <sheetData>
    <row r="1" spans="2:23" ht="12.75">
      <c r="B1" s="19" t="s">
        <v>67</v>
      </c>
      <c r="H1" s="2"/>
      <c r="W1" s="2"/>
    </row>
    <row r="2" spans="2:25" ht="12.75">
      <c r="B2" s="19" t="s">
        <v>72</v>
      </c>
      <c r="C2" s="41">
        <v>42907</v>
      </c>
      <c r="F2" s="2"/>
      <c r="G2" s="2"/>
      <c r="I2" s="2"/>
      <c r="T2" s="2"/>
      <c r="V2" s="2"/>
      <c r="X2" s="2"/>
      <c r="Y2" s="2"/>
    </row>
    <row r="3" spans="5:21" ht="13.5" thickBot="1">
      <c r="E3" s="2"/>
      <c r="U3" s="2"/>
    </row>
    <row r="4" spans="1:30" ht="13.5" thickBot="1">
      <c r="A4" s="16" t="s">
        <v>40</v>
      </c>
      <c r="B4" s="4" t="s">
        <v>51</v>
      </c>
      <c r="C4" s="8" t="s">
        <v>54</v>
      </c>
      <c r="D4" s="8"/>
      <c r="E4" s="3"/>
      <c r="F4" s="8" t="s">
        <v>51</v>
      </c>
      <c r="G4" s="8" t="s">
        <v>55</v>
      </c>
      <c r="H4" s="8"/>
      <c r="I4" s="3"/>
      <c r="J4" s="8" t="s">
        <v>51</v>
      </c>
      <c r="K4" s="8" t="s">
        <v>56</v>
      </c>
      <c r="L4" s="8"/>
      <c r="M4" s="3"/>
      <c r="N4" s="8" t="s">
        <v>51</v>
      </c>
      <c r="O4" s="8" t="s">
        <v>57</v>
      </c>
      <c r="P4" s="8"/>
      <c r="Q4" s="3"/>
      <c r="R4" s="4" t="s">
        <v>60</v>
      </c>
      <c r="S4" s="3"/>
      <c r="T4" s="4" t="s">
        <v>61</v>
      </c>
      <c r="U4" s="3"/>
      <c r="V4" s="4" t="s">
        <v>62</v>
      </c>
      <c r="W4" s="3"/>
      <c r="X4" s="4" t="s">
        <v>63</v>
      </c>
      <c r="Y4" s="8"/>
      <c r="Z4" s="5" t="s">
        <v>50</v>
      </c>
      <c r="AA4" s="5" t="s">
        <v>50</v>
      </c>
      <c r="AB4" s="5" t="s">
        <v>50</v>
      </c>
      <c r="AD4" s="2"/>
    </row>
    <row r="5" spans="1:30" ht="13.5" thickBot="1">
      <c r="A5" s="7"/>
      <c r="B5" s="2" t="s">
        <v>52</v>
      </c>
      <c r="C5" s="13">
        <v>9600</v>
      </c>
      <c r="D5" s="10" t="s">
        <v>53</v>
      </c>
      <c r="E5" s="12">
        <v>9600</v>
      </c>
      <c r="F5" s="4" t="s">
        <v>52</v>
      </c>
      <c r="G5" s="3">
        <v>9600</v>
      </c>
      <c r="H5" s="4" t="s">
        <v>53</v>
      </c>
      <c r="I5" s="3">
        <v>9600</v>
      </c>
      <c r="J5" s="8" t="s">
        <v>52</v>
      </c>
      <c r="K5" s="3">
        <v>9600</v>
      </c>
      <c r="L5" s="4" t="s">
        <v>53</v>
      </c>
      <c r="M5" s="3">
        <v>9600</v>
      </c>
      <c r="N5" s="8" t="s">
        <v>52</v>
      </c>
      <c r="O5" s="3">
        <v>9600</v>
      </c>
      <c r="P5" s="4" t="s">
        <v>53</v>
      </c>
      <c r="Q5" s="3">
        <v>9600</v>
      </c>
      <c r="R5" s="4" t="s">
        <v>64</v>
      </c>
      <c r="S5" s="8">
        <v>9600</v>
      </c>
      <c r="T5" s="4" t="s">
        <v>64</v>
      </c>
      <c r="U5" s="8">
        <v>9600</v>
      </c>
      <c r="V5" s="4" t="s">
        <v>64</v>
      </c>
      <c r="W5" s="3">
        <v>9600</v>
      </c>
      <c r="X5" s="4" t="s">
        <v>64</v>
      </c>
      <c r="Y5" s="8">
        <v>9600</v>
      </c>
      <c r="Z5" s="7" t="s">
        <v>9</v>
      </c>
      <c r="AA5" s="7" t="s">
        <v>5</v>
      </c>
      <c r="AB5" s="7" t="s">
        <v>66</v>
      </c>
      <c r="AD5" s="2"/>
    </row>
    <row r="6" spans="1:30" ht="13.5" thickBot="1">
      <c r="A6" s="10"/>
      <c r="B6" s="4" t="s">
        <v>59</v>
      </c>
      <c r="C6" s="3" t="s">
        <v>31</v>
      </c>
      <c r="D6" s="6" t="s">
        <v>59</v>
      </c>
      <c r="E6" s="3" t="s">
        <v>58</v>
      </c>
      <c r="F6" s="3" t="s">
        <v>59</v>
      </c>
      <c r="G6" s="1" t="s">
        <v>31</v>
      </c>
      <c r="H6" s="1" t="s">
        <v>59</v>
      </c>
      <c r="I6" s="1" t="s">
        <v>5</v>
      </c>
      <c r="J6" s="3" t="s">
        <v>59</v>
      </c>
      <c r="K6" s="1" t="s">
        <v>31</v>
      </c>
      <c r="L6" s="1" t="s">
        <v>59</v>
      </c>
      <c r="M6" s="1" t="s">
        <v>5</v>
      </c>
      <c r="N6" s="3" t="s">
        <v>59</v>
      </c>
      <c r="O6" s="1" t="s">
        <v>31</v>
      </c>
      <c r="P6" s="1" t="s">
        <v>59</v>
      </c>
      <c r="Q6" s="1" t="s">
        <v>68</v>
      </c>
      <c r="R6" s="1" t="s">
        <v>59</v>
      </c>
      <c r="S6" s="1" t="s">
        <v>31</v>
      </c>
      <c r="T6" s="6" t="s">
        <v>59</v>
      </c>
      <c r="U6" s="6" t="s">
        <v>31</v>
      </c>
      <c r="V6" s="1" t="s">
        <v>59</v>
      </c>
      <c r="W6" s="1" t="s">
        <v>31</v>
      </c>
      <c r="X6" s="1" t="s">
        <v>59</v>
      </c>
      <c r="Y6" s="4" t="s">
        <v>31</v>
      </c>
      <c r="Z6" s="6" t="s">
        <v>19</v>
      </c>
      <c r="AA6" s="6"/>
      <c r="AB6" s="6" t="s">
        <v>65</v>
      </c>
      <c r="AD6" s="2"/>
    </row>
    <row r="7" spans="1:30" ht="13.5" thickBot="1">
      <c r="A7" s="1">
        <v>0</v>
      </c>
      <c r="B7" s="42"/>
      <c r="C7" s="6"/>
      <c r="D7" s="43"/>
      <c r="E7" s="1"/>
      <c r="F7" s="43">
        <v>24.28</v>
      </c>
      <c r="G7" s="1"/>
      <c r="H7" s="43">
        <v>55.48</v>
      </c>
      <c r="I7" s="1"/>
      <c r="J7" s="43">
        <v>88.75</v>
      </c>
      <c r="K7" s="1"/>
      <c r="L7" s="43">
        <v>75.54</v>
      </c>
      <c r="M7" s="1"/>
      <c r="N7" s="43"/>
      <c r="O7" s="1"/>
      <c r="P7" s="43"/>
      <c r="Q7" s="1"/>
      <c r="R7" s="43"/>
      <c r="S7" s="1"/>
      <c r="T7" s="43">
        <v>0.39</v>
      </c>
      <c r="U7" s="1"/>
      <c r="V7" s="43">
        <v>43.51</v>
      </c>
      <c r="W7" s="1"/>
      <c r="X7" s="43"/>
      <c r="Y7" s="1"/>
      <c r="Z7" s="1"/>
      <c r="AA7" s="14"/>
      <c r="AB7" s="1"/>
      <c r="AD7" s="2"/>
    </row>
    <row r="8" spans="1:28" ht="13.5" thickBot="1">
      <c r="A8" s="1">
        <v>1</v>
      </c>
      <c r="B8" s="43"/>
      <c r="C8" s="1">
        <f>C5*(B8-B7)</f>
        <v>0</v>
      </c>
      <c r="D8" s="43"/>
      <c r="E8" s="1">
        <f>E5*(D8-D7)</f>
        <v>0</v>
      </c>
      <c r="F8" s="43">
        <v>24.62</v>
      </c>
      <c r="G8" s="1">
        <f>G5*(F8-F7)</f>
        <v>3263.9999999999986</v>
      </c>
      <c r="H8" s="43">
        <v>55.65</v>
      </c>
      <c r="I8" s="1">
        <f>I5*(H8-H7)</f>
        <v>1632.0000000000164</v>
      </c>
      <c r="J8" s="43">
        <v>88.9</v>
      </c>
      <c r="K8" s="1">
        <f>K5*(J8-J7)</f>
        <v>1440.0000000000546</v>
      </c>
      <c r="L8" s="43">
        <v>75.62</v>
      </c>
      <c r="M8" s="1">
        <f>M5*(L8-L7)</f>
        <v>767.9999999999836</v>
      </c>
      <c r="N8" s="43"/>
      <c r="O8" s="1">
        <f>O5*(N8-N7)</f>
        <v>0</v>
      </c>
      <c r="P8" s="43"/>
      <c r="Q8" s="1">
        <f>Q5*(P8-P7)</f>
        <v>0</v>
      </c>
      <c r="R8" s="43"/>
      <c r="S8" s="1">
        <f>S5*(R8-R7)</f>
        <v>0</v>
      </c>
      <c r="T8" s="43">
        <v>0.47</v>
      </c>
      <c r="U8" s="1">
        <f>U5*(T8-T7)</f>
        <v>767.9999999999997</v>
      </c>
      <c r="V8" s="43">
        <v>43.81</v>
      </c>
      <c r="W8" s="1">
        <f>W5*(V8-V7)</f>
        <v>2880.000000000041</v>
      </c>
      <c r="X8" s="43"/>
      <c r="Y8" s="1">
        <f>Y5*(X8-X7)</f>
        <v>0</v>
      </c>
      <c r="Z8" s="1">
        <f aca="true" t="shared" si="0" ref="Z8:Z33">C8+G8+K8+O8</f>
        <v>4704.000000000053</v>
      </c>
      <c r="AA8" s="14">
        <f aca="true" t="shared" si="1" ref="AA8:AA33">E8+I8+M8+Q8</f>
        <v>2400</v>
      </c>
      <c r="AB8" s="1">
        <f aca="true" t="shared" si="2" ref="AB8:AB23">SQRT(Z8^2+AA8^2)</f>
        <v>5280.872655158472</v>
      </c>
    </row>
    <row r="9" spans="1:28" ht="13.5" thickBot="1">
      <c r="A9" s="1">
        <v>2</v>
      </c>
      <c r="B9" s="43"/>
      <c r="C9" s="1">
        <f>C5*(B9-B8)</f>
        <v>0</v>
      </c>
      <c r="D9" s="43"/>
      <c r="E9" s="1">
        <f>E5*(D9-D8)</f>
        <v>0</v>
      </c>
      <c r="F9" s="43">
        <v>24.95</v>
      </c>
      <c r="G9" s="1">
        <f>G5*(F9-F8)</f>
        <v>3167.9999999999836</v>
      </c>
      <c r="H9" s="43">
        <v>55.8</v>
      </c>
      <c r="I9" s="1">
        <f>I5*(H9-H8)</f>
        <v>1439.9999999999864</v>
      </c>
      <c r="J9" s="43">
        <v>89.05</v>
      </c>
      <c r="K9" s="1">
        <f>K5*(J9-J8)</f>
        <v>1439.9999999999181</v>
      </c>
      <c r="L9" s="43">
        <v>75.71</v>
      </c>
      <c r="M9" s="1">
        <f>M5*(L9-L8)</f>
        <v>863.9999999998963</v>
      </c>
      <c r="N9" s="43"/>
      <c r="O9" s="1">
        <f>O5*(N9-N8)</f>
        <v>0</v>
      </c>
      <c r="P9" s="43"/>
      <c r="Q9" s="1">
        <f>Q5*(P9-P8)</f>
        <v>0</v>
      </c>
      <c r="R9" s="43"/>
      <c r="S9" s="1">
        <f>S5*(R9-R8)</f>
        <v>0</v>
      </c>
      <c r="T9" s="43">
        <v>0.55</v>
      </c>
      <c r="U9" s="1">
        <f>U5*(T9-T8)</f>
        <v>768.0000000000007</v>
      </c>
      <c r="V9" s="43">
        <v>44.09</v>
      </c>
      <c r="W9" s="1">
        <f>W5*(V9-V8)</f>
        <v>2688.000000000011</v>
      </c>
      <c r="X9" s="43"/>
      <c r="Y9" s="1">
        <f>Y5*(X9-X8)</f>
        <v>0</v>
      </c>
      <c r="Z9" s="1">
        <f t="shared" si="0"/>
        <v>4607.999999999902</v>
      </c>
      <c r="AA9" s="14">
        <f t="shared" si="1"/>
        <v>2303.9999999998827</v>
      </c>
      <c r="AB9" s="1">
        <f t="shared" si="2"/>
        <v>5151.900620159375</v>
      </c>
    </row>
    <row r="10" spans="1:29" ht="13.5" thickBot="1">
      <c r="A10" s="1">
        <v>3</v>
      </c>
      <c r="B10" s="43"/>
      <c r="C10" s="1">
        <f>C5*(B10-B9)</f>
        <v>0</v>
      </c>
      <c r="D10" s="43"/>
      <c r="E10" s="1">
        <f>E5*(D10-D9)</f>
        <v>0</v>
      </c>
      <c r="F10" s="43">
        <v>25.29</v>
      </c>
      <c r="G10" s="1">
        <f>G5*(F10-F9)</f>
        <v>3263.9999999999986</v>
      </c>
      <c r="H10" s="43">
        <v>55.96</v>
      </c>
      <c r="I10" s="1">
        <f>I5*(H10-H9)</f>
        <v>1536.0000000000355</v>
      </c>
      <c r="J10" s="43">
        <v>89.2</v>
      </c>
      <c r="K10" s="1">
        <f>K5*(J10-J9)</f>
        <v>1440.0000000000546</v>
      </c>
      <c r="L10" s="43">
        <v>75.8</v>
      </c>
      <c r="M10" s="1">
        <f>M5*(L10-L9)</f>
        <v>864.0000000000327</v>
      </c>
      <c r="N10" s="43"/>
      <c r="O10" s="1">
        <f>O5*(N10-N9)</f>
        <v>0</v>
      </c>
      <c r="P10" s="43"/>
      <c r="Q10" s="1">
        <f>Q5*(P10-P9)</f>
        <v>0</v>
      </c>
      <c r="R10" s="43"/>
      <c r="S10" s="1">
        <f>S5*(R10-R9)</f>
        <v>0</v>
      </c>
      <c r="T10" s="43">
        <v>0.63</v>
      </c>
      <c r="U10" s="1">
        <f>U5*(T10-T9)</f>
        <v>767.9999999999997</v>
      </c>
      <c r="V10" s="43">
        <v>44.32</v>
      </c>
      <c r="W10" s="1">
        <f>W5*(V10-V9)</f>
        <v>2207.99999999997</v>
      </c>
      <c r="X10" s="43"/>
      <c r="Y10" s="1">
        <f>Y5*(X10-X9)</f>
        <v>0</v>
      </c>
      <c r="Z10" s="1">
        <f t="shared" si="0"/>
        <v>4704.000000000053</v>
      </c>
      <c r="AA10" s="14">
        <f t="shared" si="1"/>
        <v>2400.000000000068</v>
      </c>
      <c r="AB10" s="1">
        <f t="shared" si="2"/>
        <v>5280.872655158503</v>
      </c>
      <c r="AC10" s="2"/>
    </row>
    <row r="11" spans="1:28" ht="13.5" thickBot="1">
      <c r="A11" s="1">
        <v>4</v>
      </c>
      <c r="B11" s="43"/>
      <c r="C11" s="1">
        <f>C5*(B11-B10)</f>
        <v>0</v>
      </c>
      <c r="D11" s="43"/>
      <c r="E11" s="1">
        <f>E5*(D11-D10)</f>
        <v>0</v>
      </c>
      <c r="F11" s="43">
        <v>25.62</v>
      </c>
      <c r="G11" s="1">
        <f>G5*(F11-F10)</f>
        <v>3168.0000000000177</v>
      </c>
      <c r="H11" s="43">
        <v>56.11</v>
      </c>
      <c r="I11" s="1">
        <f>I5*(H11-H10)</f>
        <v>1439.9999999999864</v>
      </c>
      <c r="J11" s="43">
        <v>89.35</v>
      </c>
      <c r="K11" s="1">
        <f>K5*(J11-J10)</f>
        <v>1439.9999999999181</v>
      </c>
      <c r="L11" s="43">
        <v>75.89</v>
      </c>
      <c r="M11" s="1">
        <f>M5*(L11-L10)</f>
        <v>864.0000000000327</v>
      </c>
      <c r="N11" s="43"/>
      <c r="O11" s="1">
        <f>O5*(N11-N10)</f>
        <v>0</v>
      </c>
      <c r="P11" s="43"/>
      <c r="Q11" s="1">
        <f>Q5*(P11-P10)</f>
        <v>0</v>
      </c>
      <c r="R11" s="43"/>
      <c r="S11" s="1">
        <f>S5*(R11-R10)</f>
        <v>0</v>
      </c>
      <c r="T11" s="43">
        <v>0.71</v>
      </c>
      <c r="U11" s="1">
        <f>U5*(T11-T10)</f>
        <v>767.9999999999997</v>
      </c>
      <c r="V11" s="43">
        <v>44.68</v>
      </c>
      <c r="W11" s="1">
        <f>W5*(V11-V10)</f>
        <v>3455.9999999999945</v>
      </c>
      <c r="X11" s="43"/>
      <c r="Y11" s="1">
        <f>Y5*(X11-X10)</f>
        <v>0</v>
      </c>
      <c r="Z11" s="1">
        <f t="shared" si="0"/>
        <v>4607.999999999936</v>
      </c>
      <c r="AA11" s="14">
        <f t="shared" si="1"/>
        <v>2304.000000000019</v>
      </c>
      <c r="AB11" s="1">
        <f t="shared" si="2"/>
        <v>5151.900620159467</v>
      </c>
    </row>
    <row r="12" spans="1:28" ht="13.5" thickBot="1">
      <c r="A12" s="1">
        <v>5</v>
      </c>
      <c r="B12" s="43"/>
      <c r="C12" s="1">
        <f>C5*(B12-B11)</f>
        <v>0</v>
      </c>
      <c r="D12" s="43"/>
      <c r="E12" s="1">
        <f>E5*(D12-D11)</f>
        <v>0</v>
      </c>
      <c r="F12" s="43">
        <v>25.95</v>
      </c>
      <c r="G12" s="1">
        <f>G5*(F12-F11)</f>
        <v>3167.9999999999836</v>
      </c>
      <c r="H12" s="43">
        <v>56.27</v>
      </c>
      <c r="I12" s="1">
        <f>I5*(H12-H11)</f>
        <v>1536.0000000000355</v>
      </c>
      <c r="J12" s="43">
        <v>89.5</v>
      </c>
      <c r="K12" s="1">
        <f>K5*(J12-J11)</f>
        <v>1440.0000000000546</v>
      </c>
      <c r="L12" s="43">
        <v>75.98</v>
      </c>
      <c r="M12" s="1">
        <f>M5*(L12-L11)</f>
        <v>864.0000000000327</v>
      </c>
      <c r="N12" s="43"/>
      <c r="O12" s="1">
        <f>O5*(N12-N11)</f>
        <v>0</v>
      </c>
      <c r="P12" s="43"/>
      <c r="Q12" s="1">
        <f>Q5*(P12-P11)</f>
        <v>0</v>
      </c>
      <c r="R12" s="43"/>
      <c r="S12" s="1">
        <f>S5*(R12-R11)</f>
        <v>0</v>
      </c>
      <c r="T12" s="43">
        <v>0.8</v>
      </c>
      <c r="U12" s="1">
        <f>U5*(T12-T11)</f>
        <v>864.0000000000008</v>
      </c>
      <c r="V12" s="43">
        <v>44.96</v>
      </c>
      <c r="W12" s="1">
        <f>W5*(V12-V11)</f>
        <v>2688.000000000011</v>
      </c>
      <c r="X12" s="43"/>
      <c r="Y12" s="1">
        <f>Y5*(X12-X11)</f>
        <v>0</v>
      </c>
      <c r="Z12" s="1">
        <f t="shared" si="0"/>
        <v>4608.000000000038</v>
      </c>
      <c r="AA12" s="14">
        <f t="shared" si="1"/>
        <v>2400.000000000068</v>
      </c>
      <c r="AB12" s="1">
        <f t="shared" si="2"/>
        <v>5195.542705050231</v>
      </c>
    </row>
    <row r="13" spans="1:28" ht="13.5" thickBot="1">
      <c r="A13" s="1">
        <v>6</v>
      </c>
      <c r="B13" s="43"/>
      <c r="C13" s="1">
        <f>C5*(B13-B12)</f>
        <v>0</v>
      </c>
      <c r="D13" s="43"/>
      <c r="E13" s="1">
        <f>E5*(D13-D12)</f>
        <v>0</v>
      </c>
      <c r="F13" s="43">
        <v>26.29</v>
      </c>
      <c r="G13" s="1">
        <f>G5*(F13-F12)</f>
        <v>3263.9999999999986</v>
      </c>
      <c r="H13" s="43">
        <v>56.43</v>
      </c>
      <c r="I13" s="1">
        <f>I5*(H13-H12)</f>
        <v>1535.9999999999673</v>
      </c>
      <c r="J13" s="43">
        <v>89.66</v>
      </c>
      <c r="K13" s="1">
        <f>K5*(J13-J12)</f>
        <v>1535.9999999999673</v>
      </c>
      <c r="L13" s="43">
        <v>76.09</v>
      </c>
      <c r="M13" s="1">
        <f>M5*(L13-L12)</f>
        <v>1055.9999999999945</v>
      </c>
      <c r="N13" s="43"/>
      <c r="O13" s="1">
        <f>O5*(N13-N12)</f>
        <v>0</v>
      </c>
      <c r="P13" s="43"/>
      <c r="Q13" s="1">
        <f>Q5*(P13-P12)</f>
        <v>0</v>
      </c>
      <c r="R13" s="43"/>
      <c r="S13" s="1">
        <f>S5*(R13-R12)</f>
        <v>0</v>
      </c>
      <c r="T13" s="43">
        <v>0.88</v>
      </c>
      <c r="U13" s="1">
        <f>U5*(T13-T12)</f>
        <v>767.9999999999997</v>
      </c>
      <c r="V13" s="43">
        <v>45.26</v>
      </c>
      <c r="W13" s="1">
        <f>W5*(V13-V12)</f>
        <v>2879.9999999999727</v>
      </c>
      <c r="X13" s="43"/>
      <c r="Y13" s="1">
        <f>Y5*(X13-X12)</f>
        <v>0</v>
      </c>
      <c r="Z13" s="1">
        <f t="shared" si="0"/>
        <v>4799.999999999965</v>
      </c>
      <c r="AA13" s="14">
        <f t="shared" si="1"/>
        <v>2591.999999999962</v>
      </c>
      <c r="AB13" s="1">
        <f t="shared" si="2"/>
        <v>5455.131895747294</v>
      </c>
    </row>
    <row r="14" spans="1:28" ht="13.5" thickBot="1">
      <c r="A14" s="1">
        <v>7</v>
      </c>
      <c r="B14" s="43"/>
      <c r="C14" s="1">
        <f>C5*(B14-B13)</f>
        <v>0</v>
      </c>
      <c r="D14" s="43"/>
      <c r="E14" s="1">
        <f>E5*(D14-D13)</f>
        <v>0</v>
      </c>
      <c r="F14" s="43">
        <v>26.61</v>
      </c>
      <c r="G14" s="1">
        <f>G5*(F14-F13)</f>
        <v>3072.0000000000027</v>
      </c>
      <c r="H14" s="43">
        <v>56.59</v>
      </c>
      <c r="I14" s="1">
        <f>I5*(H14-H13)</f>
        <v>1536.0000000000355</v>
      </c>
      <c r="J14" s="43">
        <v>89.81</v>
      </c>
      <c r="K14" s="1">
        <f>K5*(J14-J13)</f>
        <v>1440.0000000000546</v>
      </c>
      <c r="L14" s="43">
        <v>76.21</v>
      </c>
      <c r="M14" s="1">
        <f>M5*(L14-L13)</f>
        <v>1151.9999999999072</v>
      </c>
      <c r="N14" s="43"/>
      <c r="O14" s="1">
        <f>O5*(N14-N13)</f>
        <v>0</v>
      </c>
      <c r="P14" s="43"/>
      <c r="Q14" s="1">
        <f>Q5*(P14-P13)</f>
        <v>0</v>
      </c>
      <c r="R14" s="43"/>
      <c r="S14" s="1">
        <f>S5*(R14-R13)</f>
        <v>0</v>
      </c>
      <c r="T14" s="43">
        <v>0.96</v>
      </c>
      <c r="U14" s="1">
        <f>U5*(T14-T13)</f>
        <v>767.9999999999997</v>
      </c>
      <c r="V14" s="43">
        <v>45.55</v>
      </c>
      <c r="W14" s="1">
        <f>W5*(V14-V13)</f>
        <v>2783.999999999992</v>
      </c>
      <c r="X14" s="43"/>
      <c r="Y14" s="1">
        <f>Y5*(X14-X13)</f>
        <v>0</v>
      </c>
      <c r="Z14" s="1">
        <f t="shared" si="0"/>
        <v>4512.000000000057</v>
      </c>
      <c r="AA14" s="14">
        <f t="shared" si="1"/>
        <v>2687.9999999999427</v>
      </c>
      <c r="AB14" s="1">
        <f t="shared" si="2"/>
        <v>5251.998476770553</v>
      </c>
    </row>
    <row r="15" spans="1:28" ht="13.5" thickBot="1">
      <c r="A15" s="1">
        <v>8</v>
      </c>
      <c r="B15" s="43"/>
      <c r="C15" s="1">
        <f>C5*(B15-B14)</f>
        <v>0</v>
      </c>
      <c r="D15" s="43"/>
      <c r="E15" s="1">
        <f>E5*(D15-D14)</f>
        <v>0</v>
      </c>
      <c r="F15" s="43">
        <v>26.95</v>
      </c>
      <c r="G15" s="1">
        <f>G5*(F15-F14)</f>
        <v>3263.9999999999986</v>
      </c>
      <c r="H15" s="43">
        <v>56.75</v>
      </c>
      <c r="I15" s="1">
        <f>I5*(H15-H14)</f>
        <v>1535.9999999999673</v>
      </c>
      <c r="J15" s="43">
        <v>89.96</v>
      </c>
      <c r="K15" s="1">
        <f>K5*(J15-J14)</f>
        <v>1439.9999999999181</v>
      </c>
      <c r="L15" s="43">
        <v>76.31</v>
      </c>
      <c r="M15" s="1">
        <f>M5*(L15-L14)</f>
        <v>960.0000000000819</v>
      </c>
      <c r="N15" s="43"/>
      <c r="O15" s="1">
        <f>O5*(N15-N14)</f>
        <v>0</v>
      </c>
      <c r="P15" s="43"/>
      <c r="Q15" s="1">
        <f>Q5*(P15-P14)</f>
        <v>0</v>
      </c>
      <c r="R15" s="43"/>
      <c r="S15" s="1">
        <f>S5*(R15-R14)</f>
        <v>0</v>
      </c>
      <c r="T15" s="43">
        <v>1.05</v>
      </c>
      <c r="U15" s="1">
        <f>U5*(T15-T14)</f>
        <v>864.0000000000008</v>
      </c>
      <c r="V15" s="43">
        <v>45.84</v>
      </c>
      <c r="W15" s="1">
        <f>W5*(V15-V14)</f>
        <v>2784.00000000006</v>
      </c>
      <c r="X15" s="43"/>
      <c r="Y15" s="1">
        <f>Y5*(X15-X14)</f>
        <v>0</v>
      </c>
      <c r="Z15" s="1">
        <f t="shared" si="0"/>
        <v>4703.999999999916</v>
      </c>
      <c r="AA15" s="14">
        <f t="shared" si="1"/>
        <v>2496.000000000049</v>
      </c>
      <c r="AB15" s="1">
        <f t="shared" si="2"/>
        <v>5325.1884473696755</v>
      </c>
    </row>
    <row r="16" spans="1:28" ht="13.5" thickBot="1">
      <c r="A16" s="1">
        <v>9</v>
      </c>
      <c r="B16" s="43"/>
      <c r="C16" s="1">
        <f>C5*(B16-B15)</f>
        <v>0</v>
      </c>
      <c r="D16" s="43"/>
      <c r="E16" s="1">
        <f>E5*(D16-D15)</f>
        <v>0</v>
      </c>
      <c r="F16" s="43">
        <v>27.35</v>
      </c>
      <c r="G16" s="1">
        <f>G5*(F16-F15)</f>
        <v>3840.0000000000205</v>
      </c>
      <c r="H16" s="43">
        <v>56.91</v>
      </c>
      <c r="I16" s="1">
        <f>I5*(H16-H15)</f>
        <v>1535.9999999999673</v>
      </c>
      <c r="J16" s="43">
        <v>90.11</v>
      </c>
      <c r="K16" s="1">
        <f>K5*(J16-J15)</f>
        <v>1440.0000000000546</v>
      </c>
      <c r="L16" s="43">
        <v>76.41</v>
      </c>
      <c r="M16" s="1">
        <f>M5*(L16-L15)</f>
        <v>959.9999999999454</v>
      </c>
      <c r="N16" s="43"/>
      <c r="O16" s="1">
        <f>O5*(N16-N15)</f>
        <v>0</v>
      </c>
      <c r="P16" s="43"/>
      <c r="Q16" s="1">
        <f>Q5*(P16-P15)</f>
        <v>0</v>
      </c>
      <c r="R16" s="43"/>
      <c r="S16" s="1">
        <f>S5*(R16-R15)</f>
        <v>0</v>
      </c>
      <c r="T16" s="43">
        <v>1.12</v>
      </c>
      <c r="U16" s="1">
        <f>U5*(T16-T15)</f>
        <v>672.0000000000006</v>
      </c>
      <c r="V16" s="43">
        <v>46.19</v>
      </c>
      <c r="W16" s="1">
        <f>W5*(V16-V15)</f>
        <v>3359.9999999999454</v>
      </c>
      <c r="X16" s="43"/>
      <c r="Y16" s="1">
        <f>Y5*(X16-X15)</f>
        <v>0</v>
      </c>
      <c r="Z16" s="1">
        <f t="shared" si="0"/>
        <v>5280.000000000075</v>
      </c>
      <c r="AA16" s="14">
        <f t="shared" si="1"/>
        <v>2495.9999999999127</v>
      </c>
      <c r="AB16" s="1">
        <f t="shared" si="2"/>
        <v>5840.241090914</v>
      </c>
    </row>
    <row r="17" spans="1:28" ht="13.5" thickBot="1">
      <c r="A17" s="1">
        <v>10</v>
      </c>
      <c r="B17" s="43"/>
      <c r="C17" s="1">
        <f>C5*(B17-B16)</f>
        <v>0</v>
      </c>
      <c r="D17" s="43"/>
      <c r="E17" s="1">
        <f>E5*(D17-D16)</f>
        <v>0</v>
      </c>
      <c r="F17" s="43">
        <v>27.82</v>
      </c>
      <c r="G17" s="1">
        <f>G5*(F17-F16)</f>
        <v>4511.999999999989</v>
      </c>
      <c r="H17" s="43">
        <v>57.09</v>
      </c>
      <c r="I17" s="1">
        <f>I5*(H17-H16)</f>
        <v>1728.0000000000655</v>
      </c>
      <c r="J17" s="43">
        <v>90.25</v>
      </c>
      <c r="K17" s="1">
        <f>K5*(J17-J16)</f>
        <v>1344.0000000000055</v>
      </c>
      <c r="L17" s="43">
        <v>76.5</v>
      </c>
      <c r="M17" s="1">
        <f>M5*(L17-L16)</f>
        <v>864.0000000000327</v>
      </c>
      <c r="N17" s="43"/>
      <c r="O17" s="1">
        <f>O5*(N17-N16)</f>
        <v>0</v>
      </c>
      <c r="P17" s="43"/>
      <c r="Q17" s="1">
        <f>Q5*(P17-P16)</f>
        <v>0</v>
      </c>
      <c r="R17" s="43"/>
      <c r="S17" s="1">
        <f>S5*(R17-R16)</f>
        <v>0</v>
      </c>
      <c r="T17" s="43">
        <v>1.19</v>
      </c>
      <c r="U17" s="1">
        <f>U5*(T17-T16)</f>
        <v>671.9999999999984</v>
      </c>
      <c r="V17" s="43">
        <v>46.62</v>
      </c>
      <c r="W17" s="1">
        <f>W5*(V17-V16)</f>
        <v>4127.999999999997</v>
      </c>
      <c r="X17" s="43"/>
      <c r="Y17" s="1">
        <f>Y5*(X17-X16)</f>
        <v>0</v>
      </c>
      <c r="Z17" s="1">
        <f t="shared" si="0"/>
        <v>5855.9999999999945</v>
      </c>
      <c r="AA17" s="14">
        <f t="shared" si="1"/>
        <v>2592.000000000098</v>
      </c>
      <c r="AB17" s="1">
        <f t="shared" si="2"/>
        <v>6403.9987507806745</v>
      </c>
    </row>
    <row r="18" spans="1:28" ht="13.5" thickBot="1">
      <c r="A18" s="1">
        <v>11</v>
      </c>
      <c r="B18" s="43"/>
      <c r="C18" s="1">
        <f>C5*(B18-B17)</f>
        <v>0</v>
      </c>
      <c r="D18" s="43"/>
      <c r="E18" s="1">
        <f>E5*(D18-D17)</f>
        <v>0</v>
      </c>
      <c r="F18" s="43">
        <v>28.31</v>
      </c>
      <c r="G18" s="1">
        <f>G5*(F18-F17)</f>
        <v>4703.999999999985</v>
      </c>
      <c r="H18" s="43">
        <v>57.27</v>
      </c>
      <c r="I18" s="1">
        <f>I5*(H18-H17)</f>
        <v>1727.9999999999973</v>
      </c>
      <c r="J18" s="43">
        <v>90.39</v>
      </c>
      <c r="K18" s="1">
        <f>K5*(J18-J17)</f>
        <v>1344.0000000000055</v>
      </c>
      <c r="L18" s="43">
        <v>76.59</v>
      </c>
      <c r="M18" s="1">
        <f>M5*(L18-L17)</f>
        <v>864.0000000000327</v>
      </c>
      <c r="N18" s="43"/>
      <c r="O18" s="1">
        <f>O5*(N18-N17)</f>
        <v>0</v>
      </c>
      <c r="P18" s="43"/>
      <c r="Q18" s="1">
        <f>Q5*(P18-P17)</f>
        <v>0</v>
      </c>
      <c r="R18" s="43"/>
      <c r="S18" s="1">
        <f>S5*(R18-R17)</f>
        <v>0</v>
      </c>
      <c r="T18" s="43">
        <v>1.26</v>
      </c>
      <c r="U18" s="1">
        <f>U5*(T18-T17)</f>
        <v>672.0000000000006</v>
      </c>
      <c r="V18" s="43">
        <v>47.05</v>
      </c>
      <c r="W18" s="1">
        <f>W5*(V18-V17)</f>
        <v>4127.999999999997</v>
      </c>
      <c r="X18" s="43"/>
      <c r="Y18" s="1">
        <f>Y5*(X18-X17)</f>
        <v>0</v>
      </c>
      <c r="Z18" s="1">
        <f t="shared" si="0"/>
        <v>6047.999999999991</v>
      </c>
      <c r="AA18" s="14">
        <f t="shared" si="1"/>
        <v>2592.00000000003</v>
      </c>
      <c r="AB18" s="1">
        <f t="shared" si="2"/>
        <v>6580.02796346642</v>
      </c>
    </row>
    <row r="19" spans="1:28" ht="13.5" thickBot="1">
      <c r="A19" s="1">
        <v>12</v>
      </c>
      <c r="B19" s="43"/>
      <c r="C19" s="1">
        <f>C5*(B19-B18)</f>
        <v>0</v>
      </c>
      <c r="D19" s="43"/>
      <c r="E19" s="1">
        <f>E5*(D19-D18)</f>
        <v>0</v>
      </c>
      <c r="F19" s="43">
        <v>28.85</v>
      </c>
      <c r="G19" s="1">
        <f>G5*(F19-F18)</f>
        <v>5184.0000000000255</v>
      </c>
      <c r="H19" s="43">
        <v>57.49</v>
      </c>
      <c r="I19" s="1">
        <f>I5*(H19-H18)</f>
        <v>2111.999999999989</v>
      </c>
      <c r="J19" s="43">
        <v>90.54</v>
      </c>
      <c r="K19" s="1">
        <f>K5*(J19-J18)</f>
        <v>1440.0000000000546</v>
      </c>
      <c r="L19" s="43">
        <v>76.7</v>
      </c>
      <c r="M19" s="1">
        <f>M5*(L19-L18)</f>
        <v>1055.9999999999945</v>
      </c>
      <c r="N19" s="43"/>
      <c r="O19" s="1">
        <f>O5*(N19-N18)</f>
        <v>0</v>
      </c>
      <c r="P19" s="43"/>
      <c r="Q19" s="1">
        <f>Q5*(P19-P18)</f>
        <v>0</v>
      </c>
      <c r="R19" s="43"/>
      <c r="S19" s="1">
        <f>S5*(R19-R18)</f>
        <v>0</v>
      </c>
      <c r="T19" s="43">
        <v>1.33</v>
      </c>
      <c r="U19" s="1">
        <f>U5*(T19-T18)</f>
        <v>672.0000000000006</v>
      </c>
      <c r="V19" s="43">
        <v>47.55</v>
      </c>
      <c r="W19" s="1">
        <f>W5*(V19-V18)</f>
        <v>4800</v>
      </c>
      <c r="X19" s="43"/>
      <c r="Y19" s="1">
        <f>Y5*(X19-X18)</f>
        <v>0</v>
      </c>
      <c r="Z19" s="1">
        <f t="shared" si="0"/>
        <v>6624.00000000008</v>
      </c>
      <c r="AA19" s="14">
        <f t="shared" si="1"/>
        <v>3167.9999999999836</v>
      </c>
      <c r="AB19" s="1">
        <f t="shared" si="2"/>
        <v>7342.588099573675</v>
      </c>
    </row>
    <row r="20" spans="1:28" ht="13.5" thickBot="1">
      <c r="A20" s="1">
        <v>13</v>
      </c>
      <c r="B20" s="43"/>
      <c r="C20" s="1">
        <f>C5*(B20-B19)</f>
        <v>0</v>
      </c>
      <c r="D20" s="43"/>
      <c r="E20" s="1">
        <f>E5*(D20-D19)</f>
        <v>0</v>
      </c>
      <c r="F20" s="43">
        <v>29.43</v>
      </c>
      <c r="G20" s="1">
        <f>G5*(F20-F19)</f>
        <v>5567.999999999984</v>
      </c>
      <c r="H20" s="43">
        <v>57.74</v>
      </c>
      <c r="I20" s="1">
        <f>I5*(H20-H19)</f>
        <v>2400</v>
      </c>
      <c r="J20" s="43">
        <v>90.71</v>
      </c>
      <c r="K20" s="1">
        <f>K5*(J20-J19)</f>
        <v>1631.99999999988</v>
      </c>
      <c r="L20" s="43">
        <v>76.82</v>
      </c>
      <c r="M20" s="1">
        <f>M5*(L20-L19)</f>
        <v>1151.9999999999072</v>
      </c>
      <c r="N20" s="43"/>
      <c r="O20" s="1">
        <f>O5*(N20-N19)</f>
        <v>0</v>
      </c>
      <c r="P20" s="43"/>
      <c r="Q20" s="1">
        <f>Q5*(P20-P19)</f>
        <v>0</v>
      </c>
      <c r="R20" s="43"/>
      <c r="S20" s="1">
        <f>S5*(R20-R19)</f>
        <v>0</v>
      </c>
      <c r="T20" s="43">
        <v>1.43</v>
      </c>
      <c r="U20" s="1">
        <f>U5*(T20-T19)</f>
        <v>959.9999999999987</v>
      </c>
      <c r="V20" s="43">
        <v>48.08</v>
      </c>
      <c r="W20" s="1">
        <f>W5*(V20-V19)</f>
        <v>5088.000000000011</v>
      </c>
      <c r="X20" s="43"/>
      <c r="Y20" s="1">
        <f>Y5*(X20-X19)</f>
        <v>0</v>
      </c>
      <c r="Z20" s="1">
        <f t="shared" si="0"/>
        <v>7199.999999999864</v>
      </c>
      <c r="AA20" s="14">
        <f t="shared" si="1"/>
        <v>3551.9999999999072</v>
      </c>
      <c r="AB20" s="1">
        <f t="shared" si="2"/>
        <v>8028.493258388985</v>
      </c>
    </row>
    <row r="21" spans="1:28" ht="13.5" thickBot="1">
      <c r="A21" s="1">
        <v>14</v>
      </c>
      <c r="B21" s="43"/>
      <c r="C21" s="1">
        <f>C5*(B21-B20)</f>
        <v>0</v>
      </c>
      <c r="D21" s="43"/>
      <c r="E21" s="1">
        <f>E5*(D21-D20)</f>
        <v>0</v>
      </c>
      <c r="F21" s="43">
        <v>30.05</v>
      </c>
      <c r="G21" s="1">
        <f>G5*(F21-F20)</f>
        <v>5952.000000000009</v>
      </c>
      <c r="H21" s="43">
        <v>57.99</v>
      </c>
      <c r="I21" s="1">
        <f>I5*(H21-H20)</f>
        <v>2400</v>
      </c>
      <c r="J21" s="43">
        <v>90.89</v>
      </c>
      <c r="K21" s="1">
        <f>K5*(J21-J20)</f>
        <v>1728.0000000000655</v>
      </c>
      <c r="L21" s="43">
        <v>76.95</v>
      </c>
      <c r="M21" s="1">
        <f>M5*(L21-L20)</f>
        <v>1248.0000000000928</v>
      </c>
      <c r="N21" s="43"/>
      <c r="O21" s="1">
        <f>O5*(N21-N20)</f>
        <v>0</v>
      </c>
      <c r="P21" s="43"/>
      <c r="Q21" s="1">
        <f>Q5*(P21-P20)</f>
        <v>0</v>
      </c>
      <c r="R21" s="43"/>
      <c r="S21" s="1">
        <f>S5*(R21-R20)</f>
        <v>0</v>
      </c>
      <c r="T21" s="43">
        <v>1.53</v>
      </c>
      <c r="U21" s="1">
        <f>U5*(T21-T20)</f>
        <v>960.0000000000009</v>
      </c>
      <c r="V21" s="43">
        <v>48.65</v>
      </c>
      <c r="W21" s="1">
        <f>W5*(V21-V20)</f>
        <v>5472.000000000003</v>
      </c>
      <c r="X21" s="43"/>
      <c r="Y21" s="1">
        <f>Y5*(X21-X20)</f>
        <v>0</v>
      </c>
      <c r="Z21" s="1">
        <f t="shared" si="0"/>
        <v>7680.000000000075</v>
      </c>
      <c r="AA21" s="14">
        <f t="shared" si="1"/>
        <v>3648.0000000000928</v>
      </c>
      <c r="AB21" s="1">
        <f t="shared" si="2"/>
        <v>8502.370492986165</v>
      </c>
    </row>
    <row r="22" spans="1:28" ht="13.5" thickBot="1">
      <c r="A22" s="1">
        <v>15</v>
      </c>
      <c r="B22" s="43"/>
      <c r="C22" s="1">
        <f>C5*(B22-B21)</f>
        <v>0</v>
      </c>
      <c r="D22" s="43"/>
      <c r="E22" s="1">
        <f>E5*(D22-D21)</f>
        <v>0</v>
      </c>
      <c r="F22" s="43">
        <v>30.6</v>
      </c>
      <c r="G22" s="1">
        <f>G5*(F22-F21)</f>
        <v>5280.000000000007</v>
      </c>
      <c r="H22" s="43">
        <v>58.21</v>
      </c>
      <c r="I22" s="1">
        <f>I5*(H22-H21)</f>
        <v>2111.999999999989</v>
      </c>
      <c r="J22" s="43">
        <v>91.06</v>
      </c>
      <c r="K22" s="1">
        <f>K5*(J22-J21)</f>
        <v>1632.0000000000164</v>
      </c>
      <c r="L22" s="43">
        <v>77.07</v>
      </c>
      <c r="M22" s="1">
        <f>M5*(L22-L21)</f>
        <v>1151.9999999999072</v>
      </c>
      <c r="N22" s="43"/>
      <c r="O22" s="1">
        <f>O5*(N22-N21)</f>
        <v>0</v>
      </c>
      <c r="P22" s="43"/>
      <c r="Q22" s="1">
        <f>Q5*(P22-P21)</f>
        <v>0</v>
      </c>
      <c r="R22" s="43"/>
      <c r="S22" s="1">
        <f>S5*(R22-R21)</f>
        <v>0</v>
      </c>
      <c r="T22" s="43">
        <v>1.63</v>
      </c>
      <c r="U22" s="1">
        <f>U5*(T22-T21)</f>
        <v>959.9999999999987</v>
      </c>
      <c r="V22" s="43">
        <v>49.15</v>
      </c>
      <c r="W22" s="1">
        <f>W5*(V22-V21)</f>
        <v>4800</v>
      </c>
      <c r="X22" s="43"/>
      <c r="Y22" s="1">
        <f>Y5*(X22-X21)</f>
        <v>0</v>
      </c>
      <c r="Z22" s="1">
        <f t="shared" si="0"/>
        <v>6912.000000000024</v>
      </c>
      <c r="AA22" s="14">
        <f t="shared" si="1"/>
        <v>3263.9999999998963</v>
      </c>
      <c r="AB22" s="1">
        <f t="shared" si="2"/>
        <v>7643.91522715942</v>
      </c>
    </row>
    <row r="23" spans="1:28" ht="13.5" thickBot="1">
      <c r="A23" s="1">
        <v>16</v>
      </c>
      <c r="B23" s="43"/>
      <c r="C23" s="1">
        <f>C5*(B23-B22)</f>
        <v>0</v>
      </c>
      <c r="D23" s="43"/>
      <c r="E23" s="1">
        <f>E5*(D23-D22)</f>
        <v>0</v>
      </c>
      <c r="F23" s="43">
        <v>31.16</v>
      </c>
      <c r="G23" s="1">
        <f>G5*(F23-F22)</f>
        <v>5375.999999999987</v>
      </c>
      <c r="H23" s="43">
        <v>58.42</v>
      </c>
      <c r="I23" s="1">
        <f>I5*(H23-H22)</f>
        <v>2016.0000000000082</v>
      </c>
      <c r="J23" s="43">
        <v>91.24</v>
      </c>
      <c r="K23" s="1">
        <f>K5*(J23-J22)</f>
        <v>1727.999999999929</v>
      </c>
      <c r="L23" s="43">
        <v>77.16</v>
      </c>
      <c r="M23" s="1">
        <f>M5*(L23-L22)</f>
        <v>864.0000000000327</v>
      </c>
      <c r="N23" s="43"/>
      <c r="O23" s="1">
        <f>O5*(N23-N22)</f>
        <v>0</v>
      </c>
      <c r="P23" s="43"/>
      <c r="Q23" s="1">
        <f>Q5*(P23-P22)</f>
        <v>0</v>
      </c>
      <c r="R23" s="43"/>
      <c r="S23" s="1">
        <f>S5*(R23-R22)</f>
        <v>0</v>
      </c>
      <c r="T23" s="43">
        <v>1.73</v>
      </c>
      <c r="U23" s="1">
        <f>U5*(T23-T22)</f>
        <v>960.0000000000009</v>
      </c>
      <c r="V23" s="43">
        <v>49.67</v>
      </c>
      <c r="W23" s="1">
        <f>W5*(V23-V22)</f>
        <v>4992.00000000003</v>
      </c>
      <c r="X23" s="43"/>
      <c r="Y23" s="1">
        <f>Y5*(X23-X22)</f>
        <v>0</v>
      </c>
      <c r="Z23" s="1">
        <f t="shared" si="0"/>
        <v>7103.999999999916</v>
      </c>
      <c r="AA23" s="14">
        <f t="shared" si="1"/>
        <v>2880.000000000041</v>
      </c>
      <c r="AB23" s="1">
        <f t="shared" si="2"/>
        <v>7665.586474627956</v>
      </c>
    </row>
    <row r="24" spans="1:28" ht="13.5" thickBot="1">
      <c r="A24" s="1">
        <v>17</v>
      </c>
      <c r="B24" s="43"/>
      <c r="C24" s="1">
        <f>C5*(B24-B23)</f>
        <v>0</v>
      </c>
      <c r="D24" s="43"/>
      <c r="E24" s="1">
        <f>E5*(D24-D23)</f>
        <v>0</v>
      </c>
      <c r="F24" s="43">
        <v>31.77</v>
      </c>
      <c r="G24" s="1">
        <f>G5*(F24-F23)</f>
        <v>5855.9999999999945</v>
      </c>
      <c r="H24" s="43">
        <v>58.65</v>
      </c>
      <c r="I24" s="1">
        <f>I5*(H24-H23)</f>
        <v>2207.99999999997</v>
      </c>
      <c r="J24" s="43">
        <v>91.49</v>
      </c>
      <c r="K24" s="1">
        <f>K5*(J24-J23)</f>
        <v>2400</v>
      </c>
      <c r="L24" s="43">
        <v>77.24</v>
      </c>
      <c r="M24" s="1">
        <f>M5*(L24-L23)</f>
        <v>767.9999999999836</v>
      </c>
      <c r="N24" s="43"/>
      <c r="O24" s="1">
        <f>O5*(N24-N23)</f>
        <v>0</v>
      </c>
      <c r="P24" s="43"/>
      <c r="Q24" s="1">
        <f>Q5*(P24-P23)</f>
        <v>0</v>
      </c>
      <c r="R24" s="43"/>
      <c r="S24" s="1">
        <f>S5*(R24-R23)</f>
        <v>0</v>
      </c>
      <c r="T24" s="43">
        <v>1.85</v>
      </c>
      <c r="U24" s="1">
        <f>U5*(T24-T23)</f>
        <v>1152.000000000001</v>
      </c>
      <c r="V24" s="43">
        <v>50.23</v>
      </c>
      <c r="W24" s="1">
        <f>W5*(V24-V23)</f>
        <v>5375.999999999954</v>
      </c>
      <c r="X24" s="43"/>
      <c r="Y24" s="1">
        <f>Y5*(X24-X23)</f>
        <v>0</v>
      </c>
      <c r="Z24" s="1">
        <f t="shared" si="0"/>
        <v>8255.999999999995</v>
      </c>
      <c r="AA24" s="14">
        <f t="shared" si="1"/>
        <v>2975.9999999999536</v>
      </c>
      <c r="AB24" s="1">
        <f aca="true" t="shared" si="3" ref="AB24:AB33">SQRT(Z24^2+AA24^2)</f>
        <v>8775.99635369111</v>
      </c>
    </row>
    <row r="25" spans="1:28" ht="13.5" thickBot="1">
      <c r="A25" s="1">
        <v>18</v>
      </c>
      <c r="B25" s="43"/>
      <c r="C25" s="1">
        <f>C5*(B25-B24)</f>
        <v>0</v>
      </c>
      <c r="D25" s="43"/>
      <c r="E25" s="1">
        <f>E5*(D25-D24)</f>
        <v>0</v>
      </c>
      <c r="F25" s="43">
        <v>32.41</v>
      </c>
      <c r="G25" s="1">
        <f>G5*(F25-F24)</f>
        <v>6143.999999999971</v>
      </c>
      <c r="H25" s="43">
        <v>58.9</v>
      </c>
      <c r="I25" s="1">
        <f>I5*(H25-H24)</f>
        <v>2400</v>
      </c>
      <c r="J25" s="43">
        <v>91.61</v>
      </c>
      <c r="K25" s="1">
        <f>K5*(J25-J24)</f>
        <v>1152.0000000000437</v>
      </c>
      <c r="L25" s="43">
        <v>77.35</v>
      </c>
      <c r="M25" s="1">
        <f>M5*(L25-L24)</f>
        <v>1055.9999999999945</v>
      </c>
      <c r="N25" s="43"/>
      <c r="O25" s="1">
        <f>O5*(N25-N24)</f>
        <v>0</v>
      </c>
      <c r="P25" s="43"/>
      <c r="Q25" s="1">
        <f>Q5*(P25-P24)</f>
        <v>0</v>
      </c>
      <c r="R25" s="43"/>
      <c r="S25" s="1">
        <f>S5*(R25-R24)</f>
        <v>0</v>
      </c>
      <c r="T25" s="43">
        <v>1.95</v>
      </c>
      <c r="U25" s="1">
        <f>U5*(T25-T24)</f>
        <v>959.9999999999987</v>
      </c>
      <c r="V25" s="43">
        <v>50.83</v>
      </c>
      <c r="W25" s="1">
        <f>W5*(V25-V24)</f>
        <v>5760.000000000014</v>
      </c>
      <c r="X25" s="43"/>
      <c r="Y25" s="1">
        <f>Y5*(X25-X24)</f>
        <v>0</v>
      </c>
      <c r="Z25" s="1">
        <f t="shared" si="0"/>
        <v>7296.000000000015</v>
      </c>
      <c r="AA25" s="14">
        <f t="shared" si="1"/>
        <v>3455.9999999999945</v>
      </c>
      <c r="AB25" s="1">
        <f t="shared" si="3"/>
        <v>8073.137679985408</v>
      </c>
    </row>
    <row r="26" spans="1:28" ht="13.5" thickBot="1">
      <c r="A26" s="1">
        <v>19</v>
      </c>
      <c r="B26" s="43"/>
      <c r="C26" s="1">
        <f>C5*(B26-B25)</f>
        <v>0</v>
      </c>
      <c r="D26" s="43"/>
      <c r="E26" s="1">
        <f>E5*(D26-D25)</f>
        <v>0</v>
      </c>
      <c r="F26" s="43">
        <v>33.07</v>
      </c>
      <c r="G26" s="1">
        <f>G5*(F26-F25)</f>
        <v>6336.0000000000355</v>
      </c>
      <c r="H26" s="43">
        <v>59.15</v>
      </c>
      <c r="I26" s="1">
        <f>I5*(H26-H25)</f>
        <v>2400</v>
      </c>
      <c r="J26" s="43">
        <v>91.8</v>
      </c>
      <c r="K26" s="1">
        <f>K5*(J26-J25)</f>
        <v>1823.9999999999782</v>
      </c>
      <c r="L26" s="43">
        <v>77.49</v>
      </c>
      <c r="M26" s="1">
        <f>M5*(L26-L25)</f>
        <v>1344.0000000000055</v>
      </c>
      <c r="N26" s="43"/>
      <c r="O26" s="1">
        <f>O5*(N26-N25)</f>
        <v>0</v>
      </c>
      <c r="P26" s="43"/>
      <c r="Q26" s="1">
        <f>Q5*(P26-P25)</f>
        <v>0</v>
      </c>
      <c r="R26" s="43"/>
      <c r="S26" s="1">
        <f>S5*(R26-R25)</f>
        <v>0</v>
      </c>
      <c r="T26" s="43">
        <v>2.07</v>
      </c>
      <c r="U26" s="1">
        <f>U5*(T26-T25)</f>
        <v>1151.9999999999989</v>
      </c>
      <c r="V26" s="43">
        <v>51.44</v>
      </c>
      <c r="W26" s="1">
        <f>W5*(V26-V25)</f>
        <v>5855.9999999999945</v>
      </c>
      <c r="X26" s="43"/>
      <c r="Y26" s="1">
        <f>Y5*(X26-X25)</f>
        <v>0</v>
      </c>
      <c r="Z26" s="1">
        <f t="shared" si="0"/>
        <v>8160.000000000014</v>
      </c>
      <c r="AA26" s="14">
        <f t="shared" si="1"/>
        <v>3744.0000000000055</v>
      </c>
      <c r="AB26" s="1">
        <f t="shared" si="3"/>
        <v>8977.924927286944</v>
      </c>
    </row>
    <row r="27" spans="1:28" ht="13.5" thickBot="1">
      <c r="A27" s="1">
        <v>20</v>
      </c>
      <c r="B27" s="43"/>
      <c r="C27" s="1">
        <f>C5*(B27-B26)</f>
        <v>0</v>
      </c>
      <c r="D27" s="43"/>
      <c r="E27" s="1">
        <f>E5*(D27-D26)</f>
        <v>0</v>
      </c>
      <c r="F27" s="43">
        <v>33.71</v>
      </c>
      <c r="G27" s="1">
        <f>G5*(F27-F26)</f>
        <v>6144.0000000000055</v>
      </c>
      <c r="H27" s="43">
        <v>59.42</v>
      </c>
      <c r="I27" s="1">
        <f>I5*(H27-H26)</f>
        <v>2592.00000000003</v>
      </c>
      <c r="J27" s="43">
        <v>92</v>
      </c>
      <c r="K27" s="1">
        <f>K5*(J27-J26)</f>
        <v>1920.0000000000273</v>
      </c>
      <c r="L27" s="43">
        <v>77.64</v>
      </c>
      <c r="M27" s="1">
        <f>M5*(L27-L26)</f>
        <v>1440.0000000000546</v>
      </c>
      <c r="N27" s="43"/>
      <c r="O27" s="1">
        <f>O5*(N27-N26)</f>
        <v>0</v>
      </c>
      <c r="P27" s="43"/>
      <c r="Q27" s="1">
        <f>Q5*(P27-P26)</f>
        <v>0</v>
      </c>
      <c r="R27" s="43"/>
      <c r="S27" s="1">
        <f>S5*(R27-R26)</f>
        <v>0</v>
      </c>
      <c r="T27" s="43">
        <v>2.2</v>
      </c>
      <c r="U27" s="1">
        <f>U5*(T27-T26)</f>
        <v>1248.0000000000032</v>
      </c>
      <c r="V27" s="43">
        <v>52.04</v>
      </c>
      <c r="W27" s="1">
        <f>W5*(V27-V26)</f>
        <v>5760.000000000014</v>
      </c>
      <c r="X27" s="43"/>
      <c r="Y27" s="1">
        <f>Y5*(X27-X26)</f>
        <v>0</v>
      </c>
      <c r="Z27" s="1">
        <f t="shared" si="0"/>
        <v>8064.000000000033</v>
      </c>
      <c r="AA27" s="14">
        <f t="shared" si="1"/>
        <v>4032.0000000000846</v>
      </c>
      <c r="AB27" s="1">
        <f t="shared" si="3"/>
        <v>9015.82608527922</v>
      </c>
    </row>
    <row r="28" spans="1:28" ht="13.5" thickBot="1">
      <c r="A28" s="1">
        <v>21</v>
      </c>
      <c r="B28" s="43"/>
      <c r="C28" s="1">
        <f>C5*(B28-B27)</f>
        <v>0</v>
      </c>
      <c r="D28" s="43"/>
      <c r="E28" s="1">
        <f>E5*(D28-D27)</f>
        <v>0</v>
      </c>
      <c r="F28" s="43">
        <v>34.34</v>
      </c>
      <c r="G28" s="1">
        <f>G5*(F28-F27)</f>
        <v>6048.000000000025</v>
      </c>
      <c r="H28" s="43">
        <v>59.68</v>
      </c>
      <c r="I28" s="1">
        <f>I5*(H28-H27)</f>
        <v>2495.999999999981</v>
      </c>
      <c r="J28" s="43">
        <v>92.19</v>
      </c>
      <c r="K28" s="1">
        <f>K5*(J28-J27)</f>
        <v>1823.9999999999782</v>
      </c>
      <c r="L28" s="43">
        <v>77.78</v>
      </c>
      <c r="M28" s="1">
        <f>M5*(L28-L27)</f>
        <v>1344.0000000000055</v>
      </c>
      <c r="N28" s="43"/>
      <c r="O28" s="1">
        <f>O5*(N28-N27)</f>
        <v>0</v>
      </c>
      <c r="P28" s="43"/>
      <c r="Q28" s="1">
        <f>Q5*(P28-P27)</f>
        <v>0</v>
      </c>
      <c r="R28" s="43"/>
      <c r="S28" s="1">
        <f>S5*(R28-R27)</f>
        <v>0</v>
      </c>
      <c r="T28" s="43">
        <v>2.32</v>
      </c>
      <c r="U28" s="1">
        <f>U5*(T28-T27)</f>
        <v>1151.9999999999968</v>
      </c>
      <c r="V28" s="43">
        <v>52.62</v>
      </c>
      <c r="W28" s="1">
        <f>W5*(V28-V27)</f>
        <v>5567.999999999984</v>
      </c>
      <c r="X28" s="43"/>
      <c r="Y28" s="1">
        <f>Y5*(X28-X27)</f>
        <v>0</v>
      </c>
      <c r="Z28" s="1">
        <f t="shared" si="0"/>
        <v>7872.000000000003</v>
      </c>
      <c r="AA28" s="14">
        <f t="shared" si="1"/>
        <v>3839.9999999999864</v>
      </c>
      <c r="AB28" s="1">
        <f t="shared" si="3"/>
        <v>8758.651951071006</v>
      </c>
    </row>
    <row r="29" spans="1:28" ht="13.5" thickBot="1">
      <c r="A29" s="1">
        <v>22</v>
      </c>
      <c r="B29" s="43"/>
      <c r="C29" s="1">
        <f>C5*(B29-B28)</f>
        <v>0</v>
      </c>
      <c r="D29" s="43"/>
      <c r="E29" s="1">
        <f>E5*(D29-D28)</f>
        <v>0</v>
      </c>
      <c r="F29" s="43">
        <v>34.99</v>
      </c>
      <c r="G29" s="1">
        <f>G5*(F29-F28)</f>
        <v>6239.999999999986</v>
      </c>
      <c r="H29" s="43">
        <v>59.94</v>
      </c>
      <c r="I29" s="1">
        <f>I5*(H29-H28)</f>
        <v>2495.999999999981</v>
      </c>
      <c r="J29" s="43">
        <v>92.39</v>
      </c>
      <c r="K29" s="1">
        <f>K5*(J29-J28)</f>
        <v>1920.0000000000273</v>
      </c>
      <c r="L29" s="43">
        <v>77.92</v>
      </c>
      <c r="M29" s="1">
        <f>M5*(L29-L28)</f>
        <v>1344.0000000000055</v>
      </c>
      <c r="N29" s="43"/>
      <c r="O29" s="1">
        <f>O5*(N29-N28)</f>
        <v>0</v>
      </c>
      <c r="P29" s="43"/>
      <c r="Q29" s="1">
        <f>Q5*(P29-P28)</f>
        <v>0</v>
      </c>
      <c r="R29" s="43"/>
      <c r="S29" s="1">
        <f>S5*(R29-R28)</f>
        <v>0</v>
      </c>
      <c r="T29" s="43">
        <v>2.45</v>
      </c>
      <c r="U29" s="1">
        <f>U5*(T29-T28)</f>
        <v>1248.0000000000032</v>
      </c>
      <c r="V29" s="43">
        <v>53.22</v>
      </c>
      <c r="W29" s="1">
        <f>W5*(V29-V28)</f>
        <v>5760.000000000014</v>
      </c>
      <c r="X29" s="43"/>
      <c r="Y29" s="1">
        <f>Y5*(X29-X28)</f>
        <v>0</v>
      </c>
      <c r="Z29" s="1">
        <f t="shared" si="0"/>
        <v>8160.000000000014</v>
      </c>
      <c r="AA29" s="14">
        <f t="shared" si="1"/>
        <v>3839.9999999999864</v>
      </c>
      <c r="AB29" s="1">
        <f t="shared" si="3"/>
        <v>9018.381229466855</v>
      </c>
    </row>
    <row r="30" spans="1:28" ht="13.5" thickBot="1">
      <c r="A30" s="1">
        <v>23</v>
      </c>
      <c r="B30" s="43"/>
      <c r="C30" s="1">
        <f>C5*(B30-B29)</f>
        <v>0</v>
      </c>
      <c r="D30" s="43"/>
      <c r="E30" s="4">
        <f>E5*(D30-D29)</f>
        <v>0</v>
      </c>
      <c r="F30" s="43">
        <v>35.63</v>
      </c>
      <c r="G30" s="1">
        <f>G5*(F30-F29)</f>
        <v>6144.0000000000055</v>
      </c>
      <c r="H30" s="43">
        <v>60.2</v>
      </c>
      <c r="I30" s="1">
        <f>I5*(H30-H29)</f>
        <v>2496.000000000049</v>
      </c>
      <c r="J30" s="43">
        <v>92.59</v>
      </c>
      <c r="K30" s="1">
        <f>K5*(J30-J29)</f>
        <v>1920.0000000000273</v>
      </c>
      <c r="L30" s="43">
        <v>78.08</v>
      </c>
      <c r="M30" s="1">
        <f>M5*(L30-L29)</f>
        <v>1535.9999999999673</v>
      </c>
      <c r="N30" s="43"/>
      <c r="O30" s="1">
        <f>O5*(N30-N29)</f>
        <v>0</v>
      </c>
      <c r="P30" s="43"/>
      <c r="Q30" s="1">
        <f>Q5*(P30-P29)</f>
        <v>0</v>
      </c>
      <c r="R30" s="43"/>
      <c r="S30" s="1">
        <f>S5*(R30-R29)</f>
        <v>0</v>
      </c>
      <c r="T30" s="43">
        <v>2.57</v>
      </c>
      <c r="U30" s="1">
        <f>U5*(T30-T29)</f>
        <v>1151.9999999999968</v>
      </c>
      <c r="V30" s="43">
        <v>53.82</v>
      </c>
      <c r="W30" s="1">
        <f>W5*(V30-V29)</f>
        <v>5760.000000000014</v>
      </c>
      <c r="X30" s="43"/>
      <c r="Y30" s="1">
        <f>Y5*(X30-X29)</f>
        <v>0</v>
      </c>
      <c r="Z30" s="1">
        <f t="shared" si="0"/>
        <v>8064.000000000033</v>
      </c>
      <c r="AA30" s="14">
        <f t="shared" si="1"/>
        <v>4032.0000000000164</v>
      </c>
      <c r="AB30" s="1">
        <f t="shared" si="3"/>
        <v>9015.826085279188</v>
      </c>
    </row>
    <row r="31" spans="1:28" ht="13.5" thickBot="1">
      <c r="A31" s="1">
        <v>24</v>
      </c>
      <c r="B31" s="43"/>
      <c r="C31" s="1">
        <f>C5*(B31-B30)</f>
        <v>0</v>
      </c>
      <c r="D31" s="43"/>
      <c r="E31" s="1">
        <f>E5*(D31-D30)</f>
        <v>0</v>
      </c>
      <c r="F31" s="43">
        <v>36.27</v>
      </c>
      <c r="G31" s="1">
        <f>G5*(F31-F30)</f>
        <v>6144.0000000000055</v>
      </c>
      <c r="H31" s="43">
        <v>60.46</v>
      </c>
      <c r="I31" s="4">
        <f>I5*(H31-H30)</f>
        <v>2495.999999999981</v>
      </c>
      <c r="J31" s="43">
        <v>92.8</v>
      </c>
      <c r="K31" s="1">
        <f>K5*(J31-J30)</f>
        <v>2015.99999999994</v>
      </c>
      <c r="L31" s="43">
        <v>78.21</v>
      </c>
      <c r="M31" s="4">
        <f>M5*(L31-L30)</f>
        <v>1247.9999999999563</v>
      </c>
      <c r="N31" s="43"/>
      <c r="O31" s="1">
        <f>O5*(N31-N30)</f>
        <v>0</v>
      </c>
      <c r="P31" s="43"/>
      <c r="Q31" s="4">
        <f>Q5*(P31-P30)</f>
        <v>0</v>
      </c>
      <c r="R31" s="43"/>
      <c r="S31" s="4">
        <f>S5*(R31-R30)</f>
        <v>0</v>
      </c>
      <c r="T31" s="43">
        <v>2.7</v>
      </c>
      <c r="U31" s="1">
        <f>U5*(T31-T30)</f>
        <v>1248.0000000000032</v>
      </c>
      <c r="V31" s="43">
        <v>54.4</v>
      </c>
      <c r="W31" s="4">
        <f>W5*(V31-V30)</f>
        <v>5567.999999999984</v>
      </c>
      <c r="X31" s="43"/>
      <c r="Y31" s="4">
        <f>Y5*(X31-X30)</f>
        <v>0</v>
      </c>
      <c r="Z31" s="4">
        <f t="shared" si="0"/>
        <v>8159.999999999945</v>
      </c>
      <c r="AA31" s="14">
        <f t="shared" si="1"/>
        <v>3743.9999999999372</v>
      </c>
      <c r="AB31" s="1">
        <f t="shared" si="3"/>
        <v>8977.924927286853</v>
      </c>
    </row>
    <row r="32" spans="1:28" ht="13.5" thickBot="1">
      <c r="A32" s="1">
        <v>1</v>
      </c>
      <c r="B32" s="43"/>
      <c r="C32" s="1">
        <f>C5*(B32-B31)</f>
        <v>0</v>
      </c>
      <c r="D32" s="43"/>
      <c r="E32" s="1">
        <f>E5*(D32-D31)</f>
        <v>0</v>
      </c>
      <c r="F32" s="43">
        <v>36.88</v>
      </c>
      <c r="G32" s="1">
        <f>G5*(F32-F31)</f>
        <v>5855.9999999999945</v>
      </c>
      <c r="H32" s="43">
        <v>60.75</v>
      </c>
      <c r="I32" s="1">
        <f>I5*(H32-H31)</f>
        <v>2783.999999999992</v>
      </c>
      <c r="J32" s="43">
        <v>93.02</v>
      </c>
      <c r="K32" s="1">
        <f>K5*(J32-J31)</f>
        <v>2111.999999999989</v>
      </c>
      <c r="L32" s="43">
        <v>78.33</v>
      </c>
      <c r="M32" s="1">
        <f>M5*(L32-L31)</f>
        <v>1152.0000000000437</v>
      </c>
      <c r="N32" s="43"/>
      <c r="O32" s="1">
        <f>O5*(N32-N31)</f>
        <v>0</v>
      </c>
      <c r="P32" s="43"/>
      <c r="Q32" s="1">
        <f>Q5*(P32-P31)</f>
        <v>0</v>
      </c>
      <c r="R32" s="43"/>
      <c r="S32" s="1">
        <f>S5*(R32-R31)</f>
        <v>0</v>
      </c>
      <c r="T32" s="43">
        <v>2.84</v>
      </c>
      <c r="U32" s="4">
        <f>U5*(T32-T31)</f>
        <v>1343.9999999999968</v>
      </c>
      <c r="V32" s="43">
        <v>54.96</v>
      </c>
      <c r="W32" s="1">
        <f>W5*(V32-V31)</f>
        <v>5376.000000000022</v>
      </c>
      <c r="X32" s="43"/>
      <c r="Y32" s="1">
        <f>Y5*(X32-X31)</f>
        <v>0</v>
      </c>
      <c r="Z32" s="1">
        <f t="shared" si="0"/>
        <v>7967.999999999984</v>
      </c>
      <c r="AA32" s="14">
        <f t="shared" si="1"/>
        <v>3936.0000000000355</v>
      </c>
      <c r="AB32" s="1">
        <f t="shared" si="3"/>
        <v>8887.132270873435</v>
      </c>
    </row>
    <row r="33" spans="1:28" ht="13.5" thickBot="1">
      <c r="A33" s="1">
        <v>2</v>
      </c>
      <c r="B33" s="43"/>
      <c r="C33" s="1">
        <f>C5*(B33-B32)</f>
        <v>0</v>
      </c>
      <c r="D33" s="43"/>
      <c r="E33" s="1">
        <f>E5*(D33-D32)</f>
        <v>0</v>
      </c>
      <c r="F33" s="43">
        <v>37.43</v>
      </c>
      <c r="G33" s="1">
        <f>G5*(F33-F32)</f>
        <v>5279.999999999973</v>
      </c>
      <c r="H33" s="43">
        <v>61.05</v>
      </c>
      <c r="I33" s="1">
        <f>I5*(H33-H32)</f>
        <v>2879.9999999999727</v>
      </c>
      <c r="J33" s="43">
        <v>93.22</v>
      </c>
      <c r="K33" s="1">
        <f>K5*(J33-J32)</f>
        <v>1920.0000000000273</v>
      </c>
      <c r="L33" s="43">
        <v>78.44</v>
      </c>
      <c r="M33" s="1">
        <f>M5*(L33-L32)</f>
        <v>1055.9999999999945</v>
      </c>
      <c r="N33" s="43"/>
      <c r="O33" s="1">
        <f>O5*(N33-N32)</f>
        <v>0</v>
      </c>
      <c r="P33" s="43"/>
      <c r="Q33" s="1">
        <f>Q5*(P33-P32)</f>
        <v>0</v>
      </c>
      <c r="R33" s="43"/>
      <c r="S33" s="1">
        <f>S5*(R33-R32)</f>
        <v>0</v>
      </c>
      <c r="T33" s="43">
        <v>2.98</v>
      </c>
      <c r="U33" s="1">
        <f>U5*(T33-T32)</f>
        <v>1344.0000000000011</v>
      </c>
      <c r="V33" s="43">
        <v>55.46</v>
      </c>
      <c r="W33" s="1">
        <f>W5*(V33-V32)</f>
        <v>4800</v>
      </c>
      <c r="X33" s="43"/>
      <c r="Y33" s="1">
        <f>Y5*(X33-X32)</f>
        <v>0</v>
      </c>
      <c r="Z33" s="1">
        <f t="shared" si="0"/>
        <v>7200</v>
      </c>
      <c r="AA33" s="14">
        <f t="shared" si="1"/>
        <v>3935.9999999999673</v>
      </c>
      <c r="AB33" s="1">
        <f t="shared" si="3"/>
        <v>8205.613688201496</v>
      </c>
    </row>
    <row r="34" spans="26:28" ht="13.5" thickBot="1">
      <c r="Z34" s="1">
        <f>SUM(Z10:Z33)</f>
        <v>159840</v>
      </c>
      <c r="AA34" s="1">
        <f>SUM(AA10:AA33)</f>
        <v>76608.00000000004</v>
      </c>
      <c r="AB34" s="1">
        <f>SUM(AB10:AB33)</f>
        <v>177374.27135657455</v>
      </c>
    </row>
  </sheetData>
  <sheetProtection/>
  <printOptions/>
  <pageMargins left="0.3937007874015748" right="0.1968503937007874" top="0.3937007874015748" bottom="0.3937007874015748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W42"/>
  <sheetViews>
    <sheetView zoomScaleSheetLayoutView="50" zoomScalePageLayoutView="0" workbookViewId="0" topLeftCell="AC1">
      <selection activeCell="AD36" sqref="AD36"/>
    </sheetView>
  </sheetViews>
  <sheetFormatPr defaultColWidth="9.00390625" defaultRowHeight="12.75"/>
  <cols>
    <col min="1" max="1" width="5.00390625" style="0" customWidth="1"/>
    <col min="2" max="2" width="9.375" style="0" customWidth="1"/>
    <col min="3" max="3" width="10.00390625" style="0" customWidth="1"/>
    <col min="4" max="35" width="9.375" style="0" customWidth="1"/>
    <col min="36" max="36" width="10.00390625" style="0" customWidth="1"/>
    <col min="37" max="37" width="8.875" style="0" customWidth="1"/>
    <col min="38" max="38" width="12.625" style="0" customWidth="1"/>
    <col min="39" max="45" width="8.75390625" style="0" customWidth="1"/>
    <col min="46" max="46" width="9.75390625" style="0" customWidth="1"/>
    <col min="47" max="47" width="10.75390625" style="0" customWidth="1"/>
    <col min="49" max="49" width="7.125" style="0" customWidth="1"/>
  </cols>
  <sheetData>
    <row r="1" ht="12.75">
      <c r="B1" s="19" t="s">
        <v>77</v>
      </c>
    </row>
    <row r="2" spans="2:45" ht="12.75">
      <c r="B2" s="19" t="s">
        <v>131</v>
      </c>
      <c r="C2" s="106">
        <v>42907</v>
      </c>
      <c r="AL2" s="22"/>
      <c r="AM2" s="22"/>
      <c r="AN2" s="22"/>
      <c r="AO2" s="22"/>
      <c r="AP2" s="22"/>
      <c r="AQ2" s="22"/>
      <c r="AR2" s="22"/>
      <c r="AS2" s="22"/>
    </row>
    <row r="3" ht="13.5" thickBot="1">
      <c r="AT3" s="2"/>
    </row>
    <row r="4" spans="1:46" ht="13.5" thickBot="1">
      <c r="A4" s="5"/>
      <c r="B4" s="4"/>
      <c r="C4" s="8" t="s">
        <v>69</v>
      </c>
      <c r="D4" s="8" t="s">
        <v>78</v>
      </c>
      <c r="E4" s="8"/>
      <c r="F4" s="8"/>
      <c r="G4" s="8"/>
      <c r="H4" s="8">
        <v>9600</v>
      </c>
      <c r="I4" s="3"/>
      <c r="J4" s="4"/>
      <c r="K4" s="8" t="s">
        <v>69</v>
      </c>
      <c r="L4" s="8" t="s">
        <v>79</v>
      </c>
      <c r="M4" s="8"/>
      <c r="N4" s="8"/>
      <c r="O4" s="8"/>
      <c r="P4" s="8">
        <v>9600</v>
      </c>
      <c r="Q4" s="3"/>
      <c r="R4" s="4"/>
      <c r="S4" s="8" t="s">
        <v>69</v>
      </c>
      <c r="T4" s="8" t="s">
        <v>80</v>
      </c>
      <c r="U4" s="8"/>
      <c r="V4" s="8"/>
      <c r="W4" s="8"/>
      <c r="X4" s="8">
        <v>7200</v>
      </c>
      <c r="Y4" s="3"/>
      <c r="Z4" s="4"/>
      <c r="AA4" s="8" t="s">
        <v>69</v>
      </c>
      <c r="AB4" s="8" t="s">
        <v>81</v>
      </c>
      <c r="AC4" s="8"/>
      <c r="AD4" s="8"/>
      <c r="AE4" s="8"/>
      <c r="AF4" s="8">
        <v>9600</v>
      </c>
      <c r="AG4" s="3"/>
      <c r="AH4" s="24"/>
      <c r="AI4" s="24"/>
      <c r="AJ4" s="24"/>
      <c r="AM4" s="25"/>
      <c r="AN4" s="25"/>
      <c r="AO4" s="25"/>
      <c r="AP4" s="25"/>
      <c r="AQ4" s="25"/>
      <c r="AR4" s="25"/>
      <c r="AS4" s="28"/>
      <c r="AT4" s="25"/>
    </row>
    <row r="5" spans="1:46" ht="13.5" thickBot="1">
      <c r="A5" s="23" t="s">
        <v>1</v>
      </c>
      <c r="B5" s="4"/>
      <c r="C5" s="8" t="s">
        <v>7</v>
      </c>
      <c r="D5" s="8"/>
      <c r="E5" s="3"/>
      <c r="F5" s="4"/>
      <c r="G5" s="8" t="s">
        <v>8</v>
      </c>
      <c r="H5" s="8"/>
      <c r="I5" s="3"/>
      <c r="J5" s="4"/>
      <c r="K5" s="8" t="s">
        <v>7</v>
      </c>
      <c r="L5" s="8"/>
      <c r="M5" s="3"/>
      <c r="N5" s="4"/>
      <c r="O5" s="8" t="s">
        <v>8</v>
      </c>
      <c r="P5" s="8"/>
      <c r="Q5" s="3"/>
      <c r="R5" s="4"/>
      <c r="S5" s="8" t="s">
        <v>7</v>
      </c>
      <c r="T5" s="8"/>
      <c r="U5" s="3"/>
      <c r="V5" s="4"/>
      <c r="W5" s="8" t="s">
        <v>8</v>
      </c>
      <c r="X5" s="8"/>
      <c r="Y5" s="3"/>
      <c r="Z5" s="4"/>
      <c r="AA5" s="8" t="s">
        <v>7</v>
      </c>
      <c r="AB5" s="8"/>
      <c r="AC5" s="3"/>
      <c r="AD5" s="4"/>
      <c r="AE5" s="8" t="s">
        <v>8</v>
      </c>
      <c r="AF5" s="8"/>
      <c r="AG5" s="3"/>
      <c r="AH5" s="7"/>
      <c r="AI5" s="7"/>
      <c r="AJ5" s="7"/>
      <c r="AM5" s="25"/>
      <c r="AN5" s="25"/>
      <c r="AO5" s="25"/>
      <c r="AP5" s="25"/>
      <c r="AQ5" s="25"/>
      <c r="AR5" s="25"/>
      <c r="AS5" s="28"/>
      <c r="AT5" s="25"/>
    </row>
    <row r="6" spans="1:46" ht="13.5" thickBot="1">
      <c r="A6" s="7"/>
      <c r="B6" s="4" t="s">
        <v>83</v>
      </c>
      <c r="C6" s="3"/>
      <c r="D6" s="4" t="s">
        <v>84</v>
      </c>
      <c r="E6" s="3"/>
      <c r="F6" s="4" t="s">
        <v>83</v>
      </c>
      <c r="G6" s="3"/>
      <c r="H6" s="4" t="s">
        <v>84</v>
      </c>
      <c r="I6" s="3"/>
      <c r="J6" s="4" t="s">
        <v>83</v>
      </c>
      <c r="K6" s="3"/>
      <c r="L6" s="4" t="s">
        <v>84</v>
      </c>
      <c r="M6" s="3"/>
      <c r="N6" s="4" t="s">
        <v>83</v>
      </c>
      <c r="O6" s="3"/>
      <c r="P6" s="4" t="s">
        <v>84</v>
      </c>
      <c r="Q6" s="3"/>
      <c r="R6" s="4" t="s">
        <v>83</v>
      </c>
      <c r="S6" s="3"/>
      <c r="T6" s="4" t="s">
        <v>84</v>
      </c>
      <c r="U6" s="3"/>
      <c r="V6" s="4" t="s">
        <v>83</v>
      </c>
      <c r="W6" s="3"/>
      <c r="X6" s="4" t="s">
        <v>84</v>
      </c>
      <c r="Y6" s="3"/>
      <c r="Z6" s="4" t="s">
        <v>83</v>
      </c>
      <c r="AA6" s="3"/>
      <c r="AB6" s="4" t="s">
        <v>84</v>
      </c>
      <c r="AC6" s="3"/>
      <c r="AD6" s="4" t="s">
        <v>83</v>
      </c>
      <c r="AE6" s="3"/>
      <c r="AF6" s="4" t="s">
        <v>84</v>
      </c>
      <c r="AG6" s="3"/>
      <c r="AH6" s="26"/>
      <c r="AI6" s="26"/>
      <c r="AJ6" s="26"/>
      <c r="AM6" s="25"/>
      <c r="AN6" s="25"/>
      <c r="AO6" s="25"/>
      <c r="AP6" s="25"/>
      <c r="AQ6" s="25"/>
      <c r="AR6" s="25"/>
      <c r="AS6" s="28"/>
      <c r="AT6" s="25"/>
    </row>
    <row r="7" spans="1:46" ht="13.5" thickBot="1">
      <c r="A7" s="6"/>
      <c r="B7" s="1" t="s">
        <v>3</v>
      </c>
      <c r="C7" s="1" t="s">
        <v>4</v>
      </c>
      <c r="D7" s="1" t="s">
        <v>3</v>
      </c>
      <c r="E7" s="1" t="s">
        <v>9</v>
      </c>
      <c r="F7" s="1" t="s">
        <v>3</v>
      </c>
      <c r="G7" s="1" t="s">
        <v>5</v>
      </c>
      <c r="H7" s="1" t="s">
        <v>3</v>
      </c>
      <c r="I7" s="1" t="s">
        <v>5</v>
      </c>
      <c r="J7" s="1" t="s">
        <v>3</v>
      </c>
      <c r="K7" s="1" t="s">
        <v>4</v>
      </c>
      <c r="L7" s="1" t="s">
        <v>3</v>
      </c>
      <c r="M7" s="1" t="s">
        <v>9</v>
      </c>
      <c r="N7" s="1" t="s">
        <v>3</v>
      </c>
      <c r="O7" s="1" t="s">
        <v>5</v>
      </c>
      <c r="P7" s="1" t="s">
        <v>3</v>
      </c>
      <c r="Q7" s="1" t="s">
        <v>5</v>
      </c>
      <c r="R7" s="1" t="s">
        <v>3</v>
      </c>
      <c r="S7" s="1" t="s">
        <v>4</v>
      </c>
      <c r="T7" s="1" t="s">
        <v>3</v>
      </c>
      <c r="U7" s="1" t="s">
        <v>9</v>
      </c>
      <c r="V7" s="1" t="s">
        <v>3</v>
      </c>
      <c r="W7" s="1" t="s">
        <v>5</v>
      </c>
      <c r="X7" s="1" t="s">
        <v>3</v>
      </c>
      <c r="Y7" s="1" t="s">
        <v>5</v>
      </c>
      <c r="Z7" s="1" t="s">
        <v>3</v>
      </c>
      <c r="AA7" s="1" t="s">
        <v>4</v>
      </c>
      <c r="AB7" s="1" t="s">
        <v>3</v>
      </c>
      <c r="AC7" s="1" t="s">
        <v>9</v>
      </c>
      <c r="AD7" s="1" t="s">
        <v>3</v>
      </c>
      <c r="AE7" s="1" t="s">
        <v>5</v>
      </c>
      <c r="AF7" s="1" t="s">
        <v>3</v>
      </c>
      <c r="AG7" s="1" t="s">
        <v>5</v>
      </c>
      <c r="AH7" s="34" t="s">
        <v>75</v>
      </c>
      <c r="AI7" s="34" t="s">
        <v>76</v>
      </c>
      <c r="AJ7" s="34" t="s">
        <v>82</v>
      </c>
      <c r="AM7" s="25"/>
      <c r="AN7" s="25"/>
      <c r="AO7" s="25"/>
      <c r="AP7" s="25"/>
      <c r="AQ7" s="25"/>
      <c r="AR7" s="25"/>
      <c r="AS7" s="28"/>
      <c r="AT7" s="25"/>
    </row>
    <row r="8" spans="1:49" ht="12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27"/>
      <c r="AI8" s="27"/>
      <c r="AJ8" s="27"/>
      <c r="AM8" s="25"/>
      <c r="AN8" s="25"/>
      <c r="AO8" s="25"/>
      <c r="AP8" s="25"/>
      <c r="AQ8" s="25"/>
      <c r="AR8" s="25"/>
      <c r="AS8" s="25"/>
      <c r="AT8" s="25"/>
      <c r="AU8" s="2"/>
      <c r="AV8" s="2"/>
      <c r="AW8" s="2"/>
    </row>
    <row r="9" spans="1:46" ht="15" customHeight="1" thickBot="1">
      <c r="A9" s="1">
        <v>0</v>
      </c>
      <c r="B9" s="43"/>
      <c r="C9" s="1"/>
      <c r="D9" s="43"/>
      <c r="E9" s="1"/>
      <c r="F9" s="43"/>
      <c r="G9" s="1"/>
      <c r="H9" s="43"/>
      <c r="I9" s="1"/>
      <c r="J9" s="43">
        <v>17.09</v>
      </c>
      <c r="K9" s="1"/>
      <c r="L9" s="43"/>
      <c r="M9" s="1"/>
      <c r="N9" s="43">
        <v>17.66</v>
      </c>
      <c r="O9" s="1"/>
      <c r="P9" s="43"/>
      <c r="Q9" s="1"/>
      <c r="R9" s="43"/>
      <c r="S9" s="1"/>
      <c r="T9" s="43"/>
      <c r="U9" s="1"/>
      <c r="V9" s="43"/>
      <c r="W9" s="1"/>
      <c r="X9" s="43"/>
      <c r="Y9" s="1"/>
      <c r="Z9" s="43">
        <v>36.49</v>
      </c>
      <c r="AA9" s="1"/>
      <c r="AB9" s="43"/>
      <c r="AC9" s="1"/>
      <c r="AD9" s="43">
        <v>1.79</v>
      </c>
      <c r="AE9" s="1"/>
      <c r="AF9" s="43"/>
      <c r="AG9" s="4"/>
      <c r="AH9" s="21"/>
      <c r="AI9" s="21"/>
      <c r="AJ9" s="21"/>
      <c r="AM9" s="25"/>
      <c r="AN9" s="25"/>
      <c r="AO9" s="25"/>
      <c r="AP9" s="25"/>
      <c r="AQ9" s="25"/>
      <c r="AR9" s="25"/>
      <c r="AS9" s="25"/>
      <c r="AT9" s="25"/>
    </row>
    <row r="10" spans="1:46" ht="15" customHeight="1" thickBot="1">
      <c r="A10" s="1">
        <v>1</v>
      </c>
      <c r="B10" s="43"/>
      <c r="C10" s="1">
        <f>H4*(B10-B9)</f>
        <v>0</v>
      </c>
      <c r="D10" s="43"/>
      <c r="E10" s="1">
        <f>J3*(D10-D9)</f>
        <v>0</v>
      </c>
      <c r="F10" s="43"/>
      <c r="G10" s="1">
        <f>L3*(F10-F9)</f>
        <v>0</v>
      </c>
      <c r="H10" s="43"/>
      <c r="I10" s="1">
        <f>N3*(H10-H9)</f>
        <v>0</v>
      </c>
      <c r="J10" s="43">
        <v>17.12</v>
      </c>
      <c r="K10" s="1">
        <f>P4*(J10-J9)</f>
        <v>288.0000000000109</v>
      </c>
      <c r="L10" s="43"/>
      <c r="M10" s="1">
        <f>P4*(L10-L9)</f>
        <v>0</v>
      </c>
      <c r="N10" s="43">
        <v>17.69</v>
      </c>
      <c r="O10" s="1"/>
      <c r="P10" s="43"/>
      <c r="Q10" s="1">
        <f>P4*(P10-P9)</f>
        <v>0</v>
      </c>
      <c r="R10" s="43"/>
      <c r="S10" s="1">
        <f>X4*(R10-R9)</f>
        <v>0</v>
      </c>
      <c r="T10" s="43"/>
      <c r="U10" s="1">
        <f>X4*(T10-T9)</f>
        <v>0</v>
      </c>
      <c r="V10" s="43"/>
      <c r="W10" s="1">
        <f>X4*(V10-V9)</f>
        <v>0</v>
      </c>
      <c r="X10" s="43"/>
      <c r="Y10" s="1">
        <f>X4*(X10-X9)</f>
        <v>0</v>
      </c>
      <c r="Z10" s="43">
        <v>36.75</v>
      </c>
      <c r="AA10" s="1">
        <f>AF4*(Z10-Z9)</f>
        <v>2495.999999999981</v>
      </c>
      <c r="AB10" s="43"/>
      <c r="AC10" s="1">
        <f>AF4*(AB10-AB9)</f>
        <v>0</v>
      </c>
      <c r="AD10" s="43">
        <v>1.9</v>
      </c>
      <c r="AE10" s="1">
        <f>AF4*(AD10-AD9)</f>
        <v>1055.9999999999989</v>
      </c>
      <c r="AF10" s="43"/>
      <c r="AG10" s="1">
        <f>AF4*(AF10-AF9)</f>
        <v>0</v>
      </c>
      <c r="AH10" s="35">
        <f aca="true" t="shared" si="0" ref="AH10:AH35">C10-E10+K10-M10+S10-U10+AA10-AC10</f>
        <v>2783.999999999992</v>
      </c>
      <c r="AI10" s="35">
        <f aca="true" t="shared" si="1" ref="AI10:AI35">G10-I10+O10-Q10+W10-Y10+AE10-AG10</f>
        <v>1055.9999999999989</v>
      </c>
      <c r="AJ10" s="1">
        <f aca="true" t="shared" si="2" ref="AJ10:AJ36">SQRT(AH10^2+AI10^2)</f>
        <v>2977.54798449999</v>
      </c>
      <c r="AM10" s="25"/>
      <c r="AN10" s="25"/>
      <c r="AO10" s="25"/>
      <c r="AP10" s="25"/>
      <c r="AQ10" s="25"/>
      <c r="AR10" s="25"/>
      <c r="AS10" s="25"/>
      <c r="AT10" s="25"/>
    </row>
    <row r="11" spans="1:46" ht="15" customHeight="1" thickBot="1">
      <c r="A11" s="1">
        <v>2</v>
      </c>
      <c r="B11" s="43"/>
      <c r="C11" s="1">
        <f>H4*(B11-B10)</f>
        <v>0</v>
      </c>
      <c r="D11" s="43"/>
      <c r="E11" s="1">
        <f>J3*(D11-D10)</f>
        <v>0</v>
      </c>
      <c r="F11" s="43"/>
      <c r="G11" s="1">
        <f>L3*(F11-F10)</f>
        <v>0</v>
      </c>
      <c r="H11" s="43"/>
      <c r="I11" s="1">
        <f>N3*(H11-H10)</f>
        <v>0</v>
      </c>
      <c r="J11" s="43">
        <v>17.2</v>
      </c>
      <c r="K11" s="1">
        <f>P4*(J11-J10)</f>
        <v>767.9999999999836</v>
      </c>
      <c r="L11" s="43"/>
      <c r="M11" s="1">
        <f>P4*(L11-L10)</f>
        <v>0</v>
      </c>
      <c r="N11" s="43">
        <v>17.74</v>
      </c>
      <c r="O11" s="1"/>
      <c r="P11" s="43"/>
      <c r="Q11" s="1">
        <f>P4*(P11-P10)</f>
        <v>0</v>
      </c>
      <c r="R11" s="43"/>
      <c r="S11" s="1">
        <f>X4*(R11-R10)</f>
        <v>0</v>
      </c>
      <c r="T11" s="43"/>
      <c r="U11" s="1">
        <f>X4*(T11-T10)</f>
        <v>0</v>
      </c>
      <c r="V11" s="43"/>
      <c r="W11" s="1">
        <f>X4*(V11-V10)</f>
        <v>0</v>
      </c>
      <c r="X11" s="43"/>
      <c r="Y11" s="1">
        <f>X4*(X11-X10)</f>
        <v>0</v>
      </c>
      <c r="Z11" s="43">
        <v>37.08</v>
      </c>
      <c r="AA11" s="1">
        <f>AF4*(Z11-Z10)</f>
        <v>3167.9999999999836</v>
      </c>
      <c r="AB11" s="43"/>
      <c r="AC11" s="1">
        <f>AF4*(AB11-AB10)</f>
        <v>0</v>
      </c>
      <c r="AD11" s="43">
        <v>2.04</v>
      </c>
      <c r="AE11" s="1">
        <f>AF4*(AD11-AD10)</f>
        <v>1344.0000000000011</v>
      </c>
      <c r="AF11" s="43"/>
      <c r="AG11" s="1">
        <f>AF4*(AF11-AF10)</f>
        <v>0</v>
      </c>
      <c r="AH11" s="35">
        <f t="shared" si="0"/>
        <v>3935.9999999999673</v>
      </c>
      <c r="AI11" s="35">
        <f t="shared" si="1"/>
        <v>1344.0000000000011</v>
      </c>
      <c r="AJ11" s="1">
        <f t="shared" si="2"/>
        <v>4159.138372307388</v>
      </c>
      <c r="AM11" s="25"/>
      <c r="AN11" s="25"/>
      <c r="AO11" s="25"/>
      <c r="AP11" s="25"/>
      <c r="AQ11" s="25"/>
      <c r="AR11" s="25"/>
      <c r="AS11" s="25"/>
      <c r="AT11" s="25"/>
    </row>
    <row r="12" spans="1:46" ht="15" customHeight="1" thickBot="1">
      <c r="A12" s="1">
        <v>3</v>
      </c>
      <c r="B12" s="43"/>
      <c r="C12" s="1">
        <f>H4*(B12-B11)</f>
        <v>0</v>
      </c>
      <c r="D12" s="43"/>
      <c r="E12" s="1">
        <f>J3*(D12-D11)</f>
        <v>0</v>
      </c>
      <c r="F12" s="43"/>
      <c r="G12" s="1">
        <f>L3*(F12-F11)</f>
        <v>0</v>
      </c>
      <c r="H12" s="43"/>
      <c r="I12" s="1">
        <f>N3*(H12-H11)</f>
        <v>0</v>
      </c>
      <c r="J12" s="43">
        <v>17.29</v>
      </c>
      <c r="K12" s="1">
        <f>P4*(J12-J11)</f>
        <v>863.9999999999986</v>
      </c>
      <c r="L12" s="43"/>
      <c r="M12" s="1">
        <f>P4*(L12-L11)</f>
        <v>0</v>
      </c>
      <c r="N12" s="43">
        <v>17.78</v>
      </c>
      <c r="O12" s="1"/>
      <c r="P12" s="43"/>
      <c r="Q12" s="1">
        <f>P4*(P12-P11)</f>
        <v>0</v>
      </c>
      <c r="R12" s="43"/>
      <c r="S12" s="1">
        <f>X4*(R12-R11)</f>
        <v>0</v>
      </c>
      <c r="T12" s="43"/>
      <c r="U12" s="1">
        <f>X4*(T12-T11)</f>
        <v>0</v>
      </c>
      <c r="V12" s="43"/>
      <c r="W12" s="1">
        <f>X4*(V12-V11)</f>
        <v>0</v>
      </c>
      <c r="X12" s="43"/>
      <c r="Y12" s="1">
        <f>X4*(X12-X11)</f>
        <v>0</v>
      </c>
      <c r="Z12" s="43">
        <v>37.38</v>
      </c>
      <c r="AA12" s="1">
        <f>AF4*(Z12-Z11)</f>
        <v>2880.000000000041</v>
      </c>
      <c r="AB12" s="43"/>
      <c r="AC12" s="1">
        <f>AF4*(AB12-AB11)</f>
        <v>0</v>
      </c>
      <c r="AD12" s="43">
        <v>2.17</v>
      </c>
      <c r="AE12" s="1">
        <f>AF4*(AD12-AD11)</f>
        <v>1247.999999999999</v>
      </c>
      <c r="AF12" s="43"/>
      <c r="AG12" s="1">
        <f>AF4*(AF12-AF11)</f>
        <v>0</v>
      </c>
      <c r="AH12" s="35">
        <f t="shared" si="0"/>
        <v>3744.0000000000396</v>
      </c>
      <c r="AI12" s="35">
        <f t="shared" si="1"/>
        <v>1247.999999999999</v>
      </c>
      <c r="AJ12" s="1">
        <f t="shared" si="2"/>
        <v>3946.522519890175</v>
      </c>
      <c r="AM12" s="25"/>
      <c r="AN12" s="25"/>
      <c r="AO12" s="25"/>
      <c r="AP12" s="25"/>
      <c r="AQ12" s="25"/>
      <c r="AR12" s="25"/>
      <c r="AS12" s="25"/>
      <c r="AT12" s="25"/>
    </row>
    <row r="13" spans="1:46" ht="15" customHeight="1" thickBot="1">
      <c r="A13" s="1">
        <v>4</v>
      </c>
      <c r="B13" s="43"/>
      <c r="C13" s="1">
        <f>H4*(B13-B12)</f>
        <v>0</v>
      </c>
      <c r="D13" s="43"/>
      <c r="E13" s="1">
        <f>J3*(D13-D12)</f>
        <v>0</v>
      </c>
      <c r="F13" s="43"/>
      <c r="G13" s="1">
        <f>L3*(F13-F12)</f>
        <v>0</v>
      </c>
      <c r="H13" s="43"/>
      <c r="I13" s="1">
        <f>N3*(H13-H12)</f>
        <v>0</v>
      </c>
      <c r="J13" s="43">
        <v>17.36</v>
      </c>
      <c r="K13" s="1">
        <f>P4*(J13-J12)</f>
        <v>672.0000000000027</v>
      </c>
      <c r="L13" s="43"/>
      <c r="M13" s="1">
        <f>P4*(L13-L12)</f>
        <v>0</v>
      </c>
      <c r="N13" s="43">
        <v>17.82</v>
      </c>
      <c r="O13" s="1"/>
      <c r="P13" s="43"/>
      <c r="Q13" s="1">
        <f>P4*(P13-P12)</f>
        <v>0</v>
      </c>
      <c r="R13" s="43"/>
      <c r="S13" s="1">
        <f>X4*(R13-R12)</f>
        <v>0</v>
      </c>
      <c r="T13" s="43"/>
      <c r="U13" s="1">
        <f>X4*(T13-T12)</f>
        <v>0</v>
      </c>
      <c r="V13" s="43"/>
      <c r="W13" s="1">
        <f>X4*(V13-V12)</f>
        <v>0</v>
      </c>
      <c r="X13" s="43"/>
      <c r="Y13" s="1">
        <f>X4*(X13-X12)</f>
        <v>0</v>
      </c>
      <c r="Z13" s="43">
        <v>37.67</v>
      </c>
      <c r="AA13" s="1">
        <f>AF4*(Z13-Z12)</f>
        <v>2783.999999999992</v>
      </c>
      <c r="AB13" s="43"/>
      <c r="AC13" s="1">
        <f>AF4*(AB13-AB12)</f>
        <v>0</v>
      </c>
      <c r="AD13" s="43">
        <v>2.29</v>
      </c>
      <c r="AE13" s="1">
        <f>AF4*(AD13-AD12)</f>
        <v>1152.000000000001</v>
      </c>
      <c r="AF13" s="43"/>
      <c r="AG13" s="1">
        <f>AF4*(AF13-AF12)</f>
        <v>0</v>
      </c>
      <c r="AH13" s="35">
        <f t="shared" si="0"/>
        <v>3455.9999999999945</v>
      </c>
      <c r="AI13" s="35">
        <f t="shared" si="1"/>
        <v>1152.000000000001</v>
      </c>
      <c r="AJ13" s="1">
        <f t="shared" si="2"/>
        <v>3642.943864513968</v>
      </c>
      <c r="AM13" s="25"/>
      <c r="AN13" s="25"/>
      <c r="AO13" s="25"/>
      <c r="AP13" s="25"/>
      <c r="AQ13" s="25"/>
      <c r="AR13" s="25"/>
      <c r="AS13" s="25"/>
      <c r="AT13" s="25"/>
    </row>
    <row r="14" spans="1:46" ht="15" customHeight="1" thickBot="1">
      <c r="A14" s="1">
        <v>5</v>
      </c>
      <c r="B14" s="43"/>
      <c r="C14" s="1">
        <f>H4*(B14-B13)</f>
        <v>0</v>
      </c>
      <c r="D14" s="43"/>
      <c r="E14" s="1">
        <f>J3*(D14-D13)</f>
        <v>0</v>
      </c>
      <c r="F14" s="43"/>
      <c r="G14" s="1">
        <f>L3*(F14-F13)</f>
        <v>0</v>
      </c>
      <c r="H14" s="43"/>
      <c r="I14" s="1">
        <f>N3*(H14-H13)</f>
        <v>0</v>
      </c>
      <c r="J14" s="43">
        <v>17.45</v>
      </c>
      <c r="K14" s="1">
        <f>P4*(J14-J13)</f>
        <v>863.9999999999986</v>
      </c>
      <c r="L14" s="43"/>
      <c r="M14" s="1">
        <f>P4*(L14-L13)</f>
        <v>0</v>
      </c>
      <c r="N14" s="43">
        <v>17.85</v>
      </c>
      <c r="O14" s="1"/>
      <c r="P14" s="43"/>
      <c r="Q14" s="1">
        <f>P4*(P14-P13)</f>
        <v>0</v>
      </c>
      <c r="R14" s="43"/>
      <c r="S14" s="1">
        <f>X4*(R14-R13)</f>
        <v>0</v>
      </c>
      <c r="T14" s="43"/>
      <c r="U14" s="1">
        <f>X4*(T14-T13)</f>
        <v>0</v>
      </c>
      <c r="V14" s="43"/>
      <c r="W14" s="1">
        <f>X4*(V14-V13)</f>
        <v>0</v>
      </c>
      <c r="X14" s="43"/>
      <c r="Y14" s="1">
        <f>X4*(X14-X13)</f>
        <v>0</v>
      </c>
      <c r="Z14" s="43">
        <v>37.94</v>
      </c>
      <c r="AA14" s="1">
        <f>AF4*(Z14-Z13)</f>
        <v>2591.999999999962</v>
      </c>
      <c r="AB14" s="43"/>
      <c r="AC14" s="1">
        <f>AF4*(AB14-AB13)</f>
        <v>0</v>
      </c>
      <c r="AD14" s="43">
        <v>2.4</v>
      </c>
      <c r="AE14" s="1">
        <f>AF4*(AD14-AD13)</f>
        <v>1055.9999999999989</v>
      </c>
      <c r="AF14" s="43"/>
      <c r="AG14" s="1">
        <f>AF4*(AF14-AF13)</f>
        <v>0</v>
      </c>
      <c r="AH14" s="35">
        <f t="shared" si="0"/>
        <v>3455.9999999999604</v>
      </c>
      <c r="AI14" s="35">
        <f t="shared" si="1"/>
        <v>1055.9999999999989</v>
      </c>
      <c r="AJ14" s="1">
        <f t="shared" si="2"/>
        <v>3613.7338031459544</v>
      </c>
      <c r="AM14" s="25"/>
      <c r="AN14" s="25"/>
      <c r="AO14" s="25"/>
      <c r="AP14" s="25"/>
      <c r="AQ14" s="25"/>
      <c r="AR14" s="25"/>
      <c r="AS14" s="25"/>
      <c r="AT14" s="25"/>
    </row>
    <row r="15" spans="1:46" ht="15" customHeight="1" thickBot="1">
      <c r="A15" s="1">
        <v>6</v>
      </c>
      <c r="B15" s="43"/>
      <c r="C15" s="1">
        <f>H4*(B15-B14)</f>
        <v>0</v>
      </c>
      <c r="D15" s="43"/>
      <c r="E15" s="1">
        <f>J3*(D15-D14)</f>
        <v>0</v>
      </c>
      <c r="F15" s="43"/>
      <c r="G15" s="1">
        <f>L3*(F15-F14)</f>
        <v>0</v>
      </c>
      <c r="H15" s="43"/>
      <c r="I15" s="1">
        <f>N3*(H15-H14)</f>
        <v>0</v>
      </c>
      <c r="J15" s="43">
        <v>17.55</v>
      </c>
      <c r="K15" s="1">
        <f>P4*(J15-J14)</f>
        <v>960.0000000000136</v>
      </c>
      <c r="L15" s="43"/>
      <c r="M15" s="1">
        <f>P4*(L15-L14)</f>
        <v>0</v>
      </c>
      <c r="N15" s="43">
        <v>17.92</v>
      </c>
      <c r="O15" s="1"/>
      <c r="P15" s="43"/>
      <c r="Q15" s="1">
        <f>P4*(P15-P14)</f>
        <v>0</v>
      </c>
      <c r="R15" s="43"/>
      <c r="S15" s="1">
        <f>X4*(R15-R14)</f>
        <v>0</v>
      </c>
      <c r="T15" s="43"/>
      <c r="U15" s="1">
        <f>X4*(T15-T14)</f>
        <v>0</v>
      </c>
      <c r="V15" s="43"/>
      <c r="W15" s="1">
        <f>X4*(V15-V14)</f>
        <v>0</v>
      </c>
      <c r="X15" s="43"/>
      <c r="Y15" s="1">
        <f>X4*(X15-X14)</f>
        <v>0</v>
      </c>
      <c r="Z15" s="43">
        <v>38.32</v>
      </c>
      <c r="AA15" s="1">
        <f>AF4*(Z15-Z14)</f>
        <v>3648.0000000000246</v>
      </c>
      <c r="AB15" s="43"/>
      <c r="AC15" s="1">
        <f>AF4*(AB15-AB14)</f>
        <v>0</v>
      </c>
      <c r="AD15" s="43">
        <v>2.56</v>
      </c>
      <c r="AE15" s="1">
        <f>AF4*(AD15-AD14)</f>
        <v>1536.0000000000014</v>
      </c>
      <c r="AF15" s="43"/>
      <c r="AG15" s="1">
        <f>AF4*(AF15-AF14)</f>
        <v>0</v>
      </c>
      <c r="AH15" s="35">
        <f t="shared" si="0"/>
        <v>4608.000000000038</v>
      </c>
      <c r="AI15" s="35">
        <f t="shared" si="1"/>
        <v>1536.0000000000014</v>
      </c>
      <c r="AJ15" s="1">
        <f t="shared" si="2"/>
        <v>4857.258486018667</v>
      </c>
      <c r="AM15" s="25"/>
      <c r="AN15" s="25"/>
      <c r="AO15" s="25"/>
      <c r="AP15" s="25"/>
      <c r="AQ15" s="25"/>
      <c r="AR15" s="25"/>
      <c r="AS15" s="25"/>
      <c r="AT15" s="25"/>
    </row>
    <row r="16" spans="1:46" ht="15" customHeight="1" thickBot="1">
      <c r="A16" s="1">
        <v>7</v>
      </c>
      <c r="B16" s="43"/>
      <c r="C16" s="1">
        <f>H4*(B16-B15)</f>
        <v>0</v>
      </c>
      <c r="D16" s="43"/>
      <c r="E16" s="1">
        <f>J3*(D16-D15)</f>
        <v>0</v>
      </c>
      <c r="F16" s="43"/>
      <c r="G16" s="1">
        <f>L3*(F16-F15)</f>
        <v>0</v>
      </c>
      <c r="H16" s="43"/>
      <c r="I16" s="1">
        <f>N3*(H16-H15)</f>
        <v>0</v>
      </c>
      <c r="J16" s="43">
        <v>17.63</v>
      </c>
      <c r="K16" s="1">
        <f>P4*(J16-J15)</f>
        <v>767.9999999999836</v>
      </c>
      <c r="L16" s="43"/>
      <c r="M16" s="1">
        <f>P4*(L16-L15)</f>
        <v>0</v>
      </c>
      <c r="N16" s="130">
        <v>17999</v>
      </c>
      <c r="O16" s="1"/>
      <c r="P16" s="43"/>
      <c r="Q16" s="1">
        <f>P4*(P16-P15)</f>
        <v>0</v>
      </c>
      <c r="R16" s="43"/>
      <c r="S16" s="1">
        <f>X4*(R16-R15)</f>
        <v>0</v>
      </c>
      <c r="T16" s="43"/>
      <c r="U16" s="1">
        <f>X4*(T16-T15)</f>
        <v>0</v>
      </c>
      <c r="V16" s="43"/>
      <c r="W16" s="1">
        <f>X4*(V16-V15)</f>
        <v>0</v>
      </c>
      <c r="X16" s="43"/>
      <c r="Y16" s="1">
        <f>X4*(X16-X15)</f>
        <v>0</v>
      </c>
      <c r="Z16" s="43">
        <v>38.58</v>
      </c>
      <c r="AA16" s="1">
        <f>AF4*(Z16-Z15)</f>
        <v>2495.999999999981</v>
      </c>
      <c r="AB16" s="43"/>
      <c r="AC16" s="1">
        <f>AF4*(AB16-AB15)</f>
        <v>0</v>
      </c>
      <c r="AD16" s="43">
        <v>2.68</v>
      </c>
      <c r="AE16" s="1">
        <f>AF4*(AD16-AD15)</f>
        <v>1152.000000000001</v>
      </c>
      <c r="AF16" s="43"/>
      <c r="AG16" s="1">
        <f>AF4*(AF16-AF15)</f>
        <v>0</v>
      </c>
      <c r="AH16" s="35">
        <f t="shared" si="0"/>
        <v>3263.9999999999645</v>
      </c>
      <c r="AI16" s="35">
        <f t="shared" si="1"/>
        <v>1152.000000000001</v>
      </c>
      <c r="AJ16" s="1">
        <f t="shared" si="2"/>
        <v>3461.3292244453964</v>
      </c>
      <c r="AM16" s="25"/>
      <c r="AN16" s="25"/>
      <c r="AO16" s="25"/>
      <c r="AP16" s="25"/>
      <c r="AQ16" s="25"/>
      <c r="AR16" s="25"/>
      <c r="AS16" s="25"/>
      <c r="AT16" s="25"/>
    </row>
    <row r="17" spans="1:46" ht="15" customHeight="1" thickBot="1">
      <c r="A17" s="1">
        <v>8</v>
      </c>
      <c r="B17" s="43"/>
      <c r="C17" s="1">
        <f>H4*(B17-B16)</f>
        <v>0</v>
      </c>
      <c r="D17" s="43"/>
      <c r="E17" s="1">
        <f>J3*(D17-D16)</f>
        <v>0</v>
      </c>
      <c r="F17" s="43"/>
      <c r="G17" s="1">
        <f>L3*(F17-F16)</f>
        <v>0</v>
      </c>
      <c r="H17" s="43"/>
      <c r="I17" s="1">
        <f>N3*(H17-H16)</f>
        <v>0</v>
      </c>
      <c r="J17" s="43">
        <v>17.7</v>
      </c>
      <c r="K17" s="1">
        <f>P4*(J17-J16)</f>
        <v>672.0000000000027</v>
      </c>
      <c r="L17" s="43"/>
      <c r="M17" s="1">
        <f>P4*(L17-L16)</f>
        <v>0</v>
      </c>
      <c r="N17" s="43">
        <v>18.02</v>
      </c>
      <c r="O17" s="1"/>
      <c r="P17" s="43"/>
      <c r="Q17" s="1">
        <f>P4*(P17-P16)</f>
        <v>0</v>
      </c>
      <c r="R17" s="43"/>
      <c r="S17" s="1">
        <f>X4*(R17-R16)</f>
        <v>0</v>
      </c>
      <c r="T17" s="43"/>
      <c r="U17" s="1">
        <f>X4*(T17-T16)</f>
        <v>0</v>
      </c>
      <c r="V17" s="43"/>
      <c r="W17" s="1">
        <f>X4*(V17-V16)</f>
        <v>0</v>
      </c>
      <c r="X17" s="43"/>
      <c r="Y17" s="1">
        <f>X4*(X17-X16)</f>
        <v>0</v>
      </c>
      <c r="Z17" s="43">
        <v>38.83</v>
      </c>
      <c r="AA17" s="1">
        <f>AF4*(Z17-Z16)</f>
        <v>2400</v>
      </c>
      <c r="AB17" s="43"/>
      <c r="AC17" s="1">
        <f>AF4*(AB17-AB16)</f>
        <v>0</v>
      </c>
      <c r="AD17" s="43">
        <v>2.78</v>
      </c>
      <c r="AE17" s="1">
        <f>AF4*(AD17-AD16)</f>
        <v>959.9999999999966</v>
      </c>
      <c r="AF17" s="43"/>
      <c r="AG17" s="1">
        <f>AF4*(AF17-AF16)</f>
        <v>0</v>
      </c>
      <c r="AH17" s="35">
        <f t="shared" si="0"/>
        <v>3072.0000000000027</v>
      </c>
      <c r="AI17" s="35">
        <f t="shared" si="1"/>
        <v>959.9999999999966</v>
      </c>
      <c r="AJ17" s="1">
        <f t="shared" si="2"/>
        <v>3218.506485934122</v>
      </c>
      <c r="AM17" s="29"/>
      <c r="AN17" s="29"/>
      <c r="AO17" s="29"/>
      <c r="AP17" s="29"/>
      <c r="AQ17" s="29"/>
      <c r="AR17" s="29"/>
      <c r="AS17" s="29"/>
      <c r="AT17" s="25"/>
    </row>
    <row r="18" spans="1:46" ht="15" customHeight="1" thickBot="1">
      <c r="A18" s="1">
        <v>9</v>
      </c>
      <c r="B18" s="43"/>
      <c r="C18" s="1">
        <f>H4*(B18-B17)</f>
        <v>0</v>
      </c>
      <c r="D18" s="43"/>
      <c r="E18" s="1">
        <f>J3*(D18-D17)</f>
        <v>0</v>
      </c>
      <c r="F18" s="43"/>
      <c r="G18" s="1">
        <f>L3*(F18-F17)</f>
        <v>0</v>
      </c>
      <c r="H18" s="43"/>
      <c r="I18" s="1">
        <f>N3*(H18-H17)</f>
        <v>0</v>
      </c>
      <c r="J18" s="43">
        <v>17.91</v>
      </c>
      <c r="K18" s="1">
        <f>P4*(J18-J17)</f>
        <v>2016.0000000000082</v>
      </c>
      <c r="L18" s="43"/>
      <c r="M18" s="1">
        <f>P4*(L18-L17)</f>
        <v>0</v>
      </c>
      <c r="N18" s="43">
        <v>18.1</v>
      </c>
      <c r="O18" s="1"/>
      <c r="P18" s="43"/>
      <c r="Q18" s="1">
        <f>P4*(P18-P17)</f>
        <v>0</v>
      </c>
      <c r="R18" s="43"/>
      <c r="S18" s="1">
        <f>X4*(R18-R17)</f>
        <v>0</v>
      </c>
      <c r="T18" s="43"/>
      <c r="U18" s="1">
        <f>X4*(T18-T17)</f>
        <v>0</v>
      </c>
      <c r="V18" s="43"/>
      <c r="W18" s="1">
        <f>X4*(V18-V17)</f>
        <v>0</v>
      </c>
      <c r="X18" s="43"/>
      <c r="Y18" s="1">
        <f>X4*(X18-X17)</f>
        <v>0</v>
      </c>
      <c r="Z18" s="43">
        <v>39.25</v>
      </c>
      <c r="AA18" s="1">
        <f>AF4*(Z18-Z17)</f>
        <v>4032.0000000000164</v>
      </c>
      <c r="AB18" s="43"/>
      <c r="AC18" s="1">
        <f>AF4*(AB18-AB17)</f>
        <v>0</v>
      </c>
      <c r="AD18" s="43">
        <v>2.93</v>
      </c>
      <c r="AE18" s="1">
        <f>AF4*(AD18-AD17)</f>
        <v>1440.0000000000034</v>
      </c>
      <c r="AF18" s="43"/>
      <c r="AG18" s="1">
        <f>AF4*(AF18-AF17)</f>
        <v>0</v>
      </c>
      <c r="AH18" s="35">
        <f t="shared" si="0"/>
        <v>6048.000000000025</v>
      </c>
      <c r="AI18" s="35">
        <f t="shared" si="1"/>
        <v>1440.0000000000034</v>
      </c>
      <c r="AJ18" s="1">
        <f t="shared" si="2"/>
        <v>6217.065545737821</v>
      </c>
      <c r="AM18" s="29"/>
      <c r="AN18" s="29"/>
      <c r="AO18" s="29"/>
      <c r="AP18" s="29"/>
      <c r="AQ18" s="29"/>
      <c r="AR18" s="29"/>
      <c r="AS18" s="29"/>
      <c r="AT18" s="25"/>
    </row>
    <row r="19" spans="1:46" ht="15" customHeight="1" thickBot="1">
      <c r="A19" s="1">
        <v>10</v>
      </c>
      <c r="B19" s="43"/>
      <c r="C19" s="1">
        <f>H4*(B19-B18)</f>
        <v>0</v>
      </c>
      <c r="D19" s="43"/>
      <c r="E19" s="1">
        <f>J3*(D19-D18)</f>
        <v>0</v>
      </c>
      <c r="F19" s="43"/>
      <c r="G19" s="1">
        <f>L3*(F19-F18)</f>
        <v>0</v>
      </c>
      <c r="H19" s="43"/>
      <c r="I19" s="1">
        <f>N3*(H19-H18)</f>
        <v>0</v>
      </c>
      <c r="J19" s="43">
        <v>17.92</v>
      </c>
      <c r="K19" s="1">
        <f>P4*(J19-J18)</f>
        <v>96.000000000015</v>
      </c>
      <c r="L19" s="43"/>
      <c r="M19" s="1">
        <f>P4*(L19-L18)</f>
        <v>0</v>
      </c>
      <c r="N19" s="43">
        <v>18.24</v>
      </c>
      <c r="O19" s="1"/>
      <c r="P19" s="43"/>
      <c r="Q19" s="1">
        <f>P4*(P19-P18)</f>
        <v>0</v>
      </c>
      <c r="R19" s="43"/>
      <c r="S19" s="1">
        <f>X4*(R19-R18)</f>
        <v>0</v>
      </c>
      <c r="T19" s="43"/>
      <c r="U19" s="1">
        <f>X4*(T19-T18)</f>
        <v>0</v>
      </c>
      <c r="V19" s="43"/>
      <c r="W19" s="1">
        <f>X4*(V19-V18)</f>
        <v>0</v>
      </c>
      <c r="X19" s="43"/>
      <c r="Y19" s="1">
        <f>X4*(X19-X18)</f>
        <v>0</v>
      </c>
      <c r="Z19" s="43">
        <v>39.81</v>
      </c>
      <c r="AA19" s="1">
        <f>AF4*(Z19-Z18)</f>
        <v>5376.000000000022</v>
      </c>
      <c r="AB19" s="43"/>
      <c r="AC19" s="1">
        <f>AF4*(AB19-AB18)</f>
        <v>0</v>
      </c>
      <c r="AD19" s="43">
        <v>3.11</v>
      </c>
      <c r="AE19" s="1">
        <f>AF4*(AD19-AD18)</f>
        <v>1727.9999999999973</v>
      </c>
      <c r="AF19" s="43"/>
      <c r="AG19" s="1">
        <f>AF4*(AF19-AF18)</f>
        <v>0</v>
      </c>
      <c r="AH19" s="35">
        <f t="shared" si="0"/>
        <v>5472.000000000036</v>
      </c>
      <c r="AI19" s="35">
        <f t="shared" si="1"/>
        <v>1727.9999999999973</v>
      </c>
      <c r="AJ19" s="1">
        <f t="shared" si="2"/>
        <v>5738.359347409361</v>
      </c>
      <c r="AM19" s="29"/>
      <c r="AN19" s="29"/>
      <c r="AO19" s="29"/>
      <c r="AP19" s="29"/>
      <c r="AQ19" s="29"/>
      <c r="AR19" s="29"/>
      <c r="AS19" s="29"/>
      <c r="AT19" s="25"/>
    </row>
    <row r="20" spans="1:46" ht="15" customHeight="1" thickBot="1">
      <c r="A20" s="1">
        <v>11</v>
      </c>
      <c r="B20" s="43"/>
      <c r="C20" s="1">
        <f>H4*(B20-B19)</f>
        <v>0</v>
      </c>
      <c r="D20" s="43"/>
      <c r="E20" s="1">
        <f>J3*(D20-D19)</f>
        <v>0</v>
      </c>
      <c r="F20" s="43"/>
      <c r="G20" s="1">
        <f>L3*(F20-F19)</f>
        <v>0</v>
      </c>
      <c r="H20" s="43"/>
      <c r="I20" s="1">
        <f>N3*(H20-H19)</f>
        <v>0</v>
      </c>
      <c r="J20" s="43">
        <v>17.93</v>
      </c>
      <c r="K20" s="1">
        <f>P4*(J20-J19)</f>
        <v>95.9999999999809</v>
      </c>
      <c r="L20" s="43"/>
      <c r="M20" s="1">
        <f>P4*(L20-L19)</f>
        <v>0</v>
      </c>
      <c r="N20" s="43">
        <v>18.27</v>
      </c>
      <c r="O20" s="1"/>
      <c r="P20" s="43"/>
      <c r="Q20" s="1">
        <f>P4*(P20-P19)</f>
        <v>0</v>
      </c>
      <c r="R20" s="43"/>
      <c r="S20" s="1">
        <f>X4*(R20-R19)</f>
        <v>0</v>
      </c>
      <c r="T20" s="43"/>
      <c r="U20" s="1">
        <f>X4*(T20-T19)</f>
        <v>0</v>
      </c>
      <c r="V20" s="43"/>
      <c r="W20" s="1">
        <f>X4*(V20-V19)</f>
        <v>0</v>
      </c>
      <c r="X20" s="43"/>
      <c r="Y20" s="1">
        <f>X4*(X20-X19)</f>
        <v>0</v>
      </c>
      <c r="Z20" s="43">
        <v>40.14</v>
      </c>
      <c r="AA20" s="1">
        <f>AF4*(Z20-Z19)</f>
        <v>3167.9999999999836</v>
      </c>
      <c r="AB20" s="43"/>
      <c r="AC20" s="1">
        <f>AF4*(AB20-AB19)</f>
        <v>0</v>
      </c>
      <c r="AD20" s="43">
        <v>3.32</v>
      </c>
      <c r="AE20" s="1">
        <f>AF4*(AD20-AD19)</f>
        <v>2015.9999999999995</v>
      </c>
      <c r="AF20" s="43"/>
      <c r="AG20" s="1">
        <f>AF4*(AF20-AF19)</f>
        <v>0</v>
      </c>
      <c r="AH20" s="35">
        <f t="shared" si="0"/>
        <v>3263.9999999999645</v>
      </c>
      <c r="AI20" s="35">
        <f t="shared" si="1"/>
        <v>2015.9999999999995</v>
      </c>
      <c r="AJ20" s="1">
        <f t="shared" si="2"/>
        <v>3836.398310916082</v>
      </c>
      <c r="AM20" s="25"/>
      <c r="AN20" s="25"/>
      <c r="AO20" s="25"/>
      <c r="AP20" s="25"/>
      <c r="AQ20" s="25"/>
      <c r="AR20" s="25"/>
      <c r="AS20" s="25"/>
      <c r="AT20" s="25"/>
    </row>
    <row r="21" spans="1:46" ht="15" customHeight="1" thickBot="1">
      <c r="A21" s="1">
        <v>12</v>
      </c>
      <c r="B21" s="43"/>
      <c r="C21" s="1">
        <f>H4*(B21-B20)</f>
        <v>0</v>
      </c>
      <c r="D21" s="43"/>
      <c r="E21" s="1">
        <f>J3*(D21-D20)</f>
        <v>0</v>
      </c>
      <c r="F21" s="43"/>
      <c r="G21" s="1">
        <f>L3*(F21-F20)</f>
        <v>0</v>
      </c>
      <c r="H21" s="43"/>
      <c r="I21" s="1">
        <f>N3*(H21-H20)</f>
        <v>0</v>
      </c>
      <c r="J21" s="43">
        <v>17.99</v>
      </c>
      <c r="K21" s="1">
        <f>P4*(J21-J20)</f>
        <v>575.9999999999877</v>
      </c>
      <c r="L21" s="43"/>
      <c r="M21" s="1">
        <f>P4*(L21-L20)</f>
        <v>0</v>
      </c>
      <c r="N21" s="43">
        <v>18.28</v>
      </c>
      <c r="O21" s="1"/>
      <c r="P21" s="43"/>
      <c r="Q21" s="1">
        <f>P4*(P21-P20)</f>
        <v>0</v>
      </c>
      <c r="R21" s="43"/>
      <c r="S21" s="1">
        <f>X4*(R21-R20)</f>
        <v>0</v>
      </c>
      <c r="T21" s="43"/>
      <c r="U21" s="1">
        <f>X4*(T21-T20)</f>
        <v>0</v>
      </c>
      <c r="V21" s="43"/>
      <c r="W21" s="1">
        <f>X4*(V21-V20)</f>
        <v>0</v>
      </c>
      <c r="X21" s="43"/>
      <c r="Y21" s="1">
        <f>X4*(X21-X20)</f>
        <v>0</v>
      </c>
      <c r="Z21" s="43">
        <v>40.69</v>
      </c>
      <c r="AA21" s="1">
        <f>AF4*(Z21-Z20)</f>
        <v>5279.999999999973</v>
      </c>
      <c r="AB21" s="43"/>
      <c r="AC21" s="1">
        <f>AF4*(AB21-AB20)</f>
        <v>0</v>
      </c>
      <c r="AD21" s="43">
        <v>3.44</v>
      </c>
      <c r="AE21" s="1">
        <f>AF4*(AD21-AD20)</f>
        <v>1152.000000000001</v>
      </c>
      <c r="AF21" s="43"/>
      <c r="AG21" s="1">
        <f>AF4*(AF21-AF20)</f>
        <v>0</v>
      </c>
      <c r="AH21" s="35">
        <f t="shared" si="0"/>
        <v>5855.99999999996</v>
      </c>
      <c r="AI21" s="35">
        <f t="shared" si="1"/>
        <v>1152.000000000001</v>
      </c>
      <c r="AJ21" s="1">
        <f t="shared" si="2"/>
        <v>5968.235920269869</v>
      </c>
      <c r="AM21" s="25"/>
      <c r="AN21" s="25"/>
      <c r="AO21" s="25"/>
      <c r="AP21" s="25"/>
      <c r="AQ21" s="25"/>
      <c r="AR21" s="25"/>
      <c r="AS21" s="25"/>
      <c r="AT21" s="25"/>
    </row>
    <row r="22" spans="1:46" ht="15" customHeight="1" thickBot="1">
      <c r="A22" s="1">
        <v>13</v>
      </c>
      <c r="B22" s="43"/>
      <c r="C22" s="1">
        <f>H4*(B22-B21)</f>
        <v>0</v>
      </c>
      <c r="D22" s="43"/>
      <c r="E22" s="1">
        <f>J3*(D22-D21)</f>
        <v>0</v>
      </c>
      <c r="F22" s="43"/>
      <c r="G22" s="1">
        <f>L3*(F22-F21)</f>
        <v>0</v>
      </c>
      <c r="H22" s="43"/>
      <c r="I22" s="1">
        <f>N3*(H22-H21)</f>
        <v>0</v>
      </c>
      <c r="J22" s="43">
        <v>18.12</v>
      </c>
      <c r="K22" s="1">
        <f>P4*(J22-J21)</f>
        <v>1248.0000000000246</v>
      </c>
      <c r="L22" s="43"/>
      <c r="M22" s="1">
        <f>P4*(L22-L21)</f>
        <v>0</v>
      </c>
      <c r="N22" s="43">
        <v>18.3</v>
      </c>
      <c r="O22" s="1"/>
      <c r="P22" s="43"/>
      <c r="Q22" s="1">
        <f>P4*(P22-P21)</f>
        <v>0</v>
      </c>
      <c r="R22" s="43"/>
      <c r="S22" s="1">
        <f>X4*(R22-R21)</f>
        <v>0</v>
      </c>
      <c r="T22" s="43"/>
      <c r="U22" s="1">
        <f>X4*(T22-T21)</f>
        <v>0</v>
      </c>
      <c r="V22" s="43"/>
      <c r="W22" s="1">
        <f>X4*(V22-V21)</f>
        <v>0</v>
      </c>
      <c r="X22" s="43"/>
      <c r="Y22" s="1">
        <f>X4*(X22-X21)</f>
        <v>0</v>
      </c>
      <c r="Z22" s="43">
        <v>41.25</v>
      </c>
      <c r="AA22" s="1">
        <f>AF4*(Z22-Z21)</f>
        <v>5376.000000000022</v>
      </c>
      <c r="AB22" s="43"/>
      <c r="AC22" s="1">
        <f>AF4*(AB22-AB21)</f>
        <v>0</v>
      </c>
      <c r="AD22" s="43">
        <v>3.58</v>
      </c>
      <c r="AE22" s="1">
        <f>AF4*(AD22-AD21)</f>
        <v>1344.0000000000011</v>
      </c>
      <c r="AF22" s="43"/>
      <c r="AG22" s="1">
        <f>AF4*(AF22-AF21)</f>
        <v>0</v>
      </c>
      <c r="AH22" s="35">
        <f t="shared" si="0"/>
        <v>6624.000000000046</v>
      </c>
      <c r="AI22" s="35">
        <f t="shared" si="1"/>
        <v>1344.0000000000011</v>
      </c>
      <c r="AJ22" s="1">
        <f t="shared" si="2"/>
        <v>6758.972703007507</v>
      </c>
      <c r="AM22" s="25"/>
      <c r="AN22" s="25"/>
      <c r="AO22" s="25"/>
      <c r="AP22" s="25"/>
      <c r="AQ22" s="25"/>
      <c r="AR22" s="25"/>
      <c r="AS22" s="25"/>
      <c r="AT22" s="25"/>
    </row>
    <row r="23" spans="1:46" ht="15" customHeight="1" thickBot="1">
      <c r="A23" s="1">
        <v>14</v>
      </c>
      <c r="B23" s="43"/>
      <c r="C23" s="1">
        <f>H4*(B23-B22)</f>
        <v>0</v>
      </c>
      <c r="D23" s="43"/>
      <c r="E23" s="1">
        <f>J3*(D23-D22)</f>
        <v>0</v>
      </c>
      <c r="F23" s="43"/>
      <c r="G23" s="1">
        <f>L3*(F23-F22)</f>
        <v>0</v>
      </c>
      <c r="H23" s="43"/>
      <c r="I23" s="1">
        <f>N3*(H23-H22)</f>
        <v>0</v>
      </c>
      <c r="J23" s="43">
        <v>18.25</v>
      </c>
      <c r="K23" s="1">
        <f>P4*(J23-J22)</f>
        <v>1247.9999999999905</v>
      </c>
      <c r="L23" s="43"/>
      <c r="M23" s="1">
        <f>P4*(L23-L22)</f>
        <v>0</v>
      </c>
      <c r="N23" s="43">
        <v>18.39</v>
      </c>
      <c r="O23" s="1"/>
      <c r="P23" s="43"/>
      <c r="Q23" s="1">
        <f>P4*(P23-P22)</f>
        <v>0</v>
      </c>
      <c r="R23" s="43"/>
      <c r="S23" s="1">
        <f>X4*(R23-R22)</f>
        <v>0</v>
      </c>
      <c r="T23" s="43"/>
      <c r="U23" s="1">
        <f>X4*(T23-T22)</f>
        <v>0</v>
      </c>
      <c r="V23" s="43"/>
      <c r="W23" s="1">
        <f>X4*(V23-V22)</f>
        <v>0</v>
      </c>
      <c r="X23" s="43"/>
      <c r="Y23" s="1">
        <f>X4*(X23-X22)</f>
        <v>0</v>
      </c>
      <c r="Z23" s="43">
        <v>41.94</v>
      </c>
      <c r="AA23" s="1">
        <f>AF4*(Z23-Z22)</f>
        <v>6623.999999999978</v>
      </c>
      <c r="AB23" s="43"/>
      <c r="AC23" s="1">
        <f>AF4*(AB23-AB22)</f>
        <v>0</v>
      </c>
      <c r="AD23" s="43">
        <v>3.74</v>
      </c>
      <c r="AE23" s="1">
        <f>AF4*(AD23-AD22)</f>
        <v>1536.0000000000014</v>
      </c>
      <c r="AF23" s="43"/>
      <c r="AG23" s="1">
        <f>AF4*(AF23-AF22)</f>
        <v>0</v>
      </c>
      <c r="AH23" s="35">
        <f t="shared" si="0"/>
        <v>7871.999999999969</v>
      </c>
      <c r="AI23" s="35">
        <f t="shared" si="1"/>
        <v>1536.0000000000014</v>
      </c>
      <c r="AJ23" s="1">
        <f t="shared" si="2"/>
        <v>8020.453852494853</v>
      </c>
      <c r="AM23" s="25"/>
      <c r="AN23" s="25"/>
      <c r="AO23" s="25"/>
      <c r="AP23" s="25"/>
      <c r="AQ23" s="25"/>
      <c r="AR23" s="25"/>
      <c r="AS23" s="25"/>
      <c r="AT23" s="25"/>
    </row>
    <row r="24" spans="1:46" ht="15" customHeight="1" thickBot="1">
      <c r="A24" s="1">
        <v>15</v>
      </c>
      <c r="B24" s="43"/>
      <c r="C24" s="1">
        <f>H4*(B24-B23)</f>
        <v>0</v>
      </c>
      <c r="D24" s="43"/>
      <c r="E24" s="1">
        <f>J3*(D24-D23)</f>
        <v>0</v>
      </c>
      <c r="F24" s="43"/>
      <c r="G24" s="1">
        <f>L3*(F24-F23)</f>
        <v>0</v>
      </c>
      <c r="H24" s="43"/>
      <c r="I24" s="1">
        <f>N3*(H24-H23)</f>
        <v>0</v>
      </c>
      <c r="J24" s="43">
        <v>18.33</v>
      </c>
      <c r="K24" s="1">
        <f>P4*(J24-J23)</f>
        <v>767.9999999999836</v>
      </c>
      <c r="L24" s="43"/>
      <c r="M24" s="1">
        <f>P4*(L24-L23)</f>
        <v>0</v>
      </c>
      <c r="N24" s="43">
        <v>18.45</v>
      </c>
      <c r="O24" s="1"/>
      <c r="P24" s="43"/>
      <c r="Q24" s="1">
        <f>P4*(P24-P23)</f>
        <v>0</v>
      </c>
      <c r="R24" s="43"/>
      <c r="S24" s="1">
        <f>X4*(R24-R23)</f>
        <v>0</v>
      </c>
      <c r="T24" s="43"/>
      <c r="U24" s="1">
        <f>X4*(T24-T23)</f>
        <v>0</v>
      </c>
      <c r="V24" s="43"/>
      <c r="W24" s="1">
        <f>X4*(V24-V23)</f>
        <v>0</v>
      </c>
      <c r="X24" s="43"/>
      <c r="Y24" s="1">
        <f>X4*(X24-X23)</f>
        <v>0</v>
      </c>
      <c r="Z24" s="43">
        <v>42.34</v>
      </c>
      <c r="AA24" s="1">
        <f>AF4*(Z24-Z23)</f>
        <v>3840.0000000000546</v>
      </c>
      <c r="AB24" s="43"/>
      <c r="AC24" s="1">
        <f>AF4*(AB24-AB23)</f>
        <v>0</v>
      </c>
      <c r="AD24" s="43">
        <v>3.95</v>
      </c>
      <c r="AE24" s="1">
        <f>AF4*(AD24-AD23)</f>
        <v>2015.9999999999995</v>
      </c>
      <c r="AF24" s="43"/>
      <c r="AG24" s="1">
        <f>AF4*(AF24-AF23)</f>
        <v>0</v>
      </c>
      <c r="AH24" s="35">
        <f t="shared" si="0"/>
        <v>4608.000000000038</v>
      </c>
      <c r="AI24" s="35">
        <f t="shared" si="1"/>
        <v>2015.9999999999995</v>
      </c>
      <c r="AJ24" s="1">
        <f t="shared" si="2"/>
        <v>5029.703768613053</v>
      </c>
      <c r="AM24" s="25"/>
      <c r="AN24" s="25"/>
      <c r="AO24" s="25"/>
      <c r="AP24" s="25"/>
      <c r="AQ24" s="25"/>
      <c r="AR24" s="25"/>
      <c r="AS24" s="25"/>
      <c r="AT24" s="25"/>
    </row>
    <row r="25" spans="1:46" ht="15" customHeight="1" thickBot="1">
      <c r="A25" s="1">
        <v>16</v>
      </c>
      <c r="B25" s="43"/>
      <c r="C25" s="1">
        <f>H4*(B25-B24)</f>
        <v>0</v>
      </c>
      <c r="D25" s="43"/>
      <c r="E25" s="1">
        <f>J3*(D25-D24)</f>
        <v>0</v>
      </c>
      <c r="F25" s="43"/>
      <c r="G25" s="1">
        <f>L3*(F25-F24)</f>
        <v>0</v>
      </c>
      <c r="H25" s="43"/>
      <c r="I25" s="1">
        <f>N3*(H25-H24)</f>
        <v>0</v>
      </c>
      <c r="J25" s="43">
        <v>18.44</v>
      </c>
      <c r="K25" s="1">
        <f>P4*(J25-J24)</f>
        <v>1056.0000000000286</v>
      </c>
      <c r="L25" s="43"/>
      <c r="M25" s="1">
        <f>P4*(L25-L24)</f>
        <v>0</v>
      </c>
      <c r="N25" s="43">
        <v>18.47</v>
      </c>
      <c r="O25" s="1"/>
      <c r="P25" s="43"/>
      <c r="Q25" s="1">
        <f>P4*(P25-P24)</f>
        <v>0</v>
      </c>
      <c r="R25" s="43"/>
      <c r="S25" s="1">
        <f>X4*(R25-R24)</f>
        <v>0</v>
      </c>
      <c r="T25" s="43"/>
      <c r="U25" s="1">
        <f>X4*(T25-T24)</f>
        <v>0</v>
      </c>
      <c r="V25" s="43"/>
      <c r="W25" s="1">
        <f>X4*(V25-V24)</f>
        <v>0</v>
      </c>
      <c r="X25" s="43"/>
      <c r="Y25" s="1">
        <f>X4*(X25-X24)</f>
        <v>0</v>
      </c>
      <c r="Z25" s="43">
        <v>42.88</v>
      </c>
      <c r="AA25" s="1">
        <f>AF4*(Z25-Z24)</f>
        <v>5183.999999999992</v>
      </c>
      <c r="AB25" s="43"/>
      <c r="AC25" s="1">
        <f>AF4*(AB25-AB24)</f>
        <v>0</v>
      </c>
      <c r="AD25" s="43">
        <v>4.15</v>
      </c>
      <c r="AE25" s="1">
        <f>AF4*(AD25-AD24)</f>
        <v>1920.0000000000018</v>
      </c>
      <c r="AF25" s="43"/>
      <c r="AG25" s="1">
        <f>AF4*(AF25-AF24)</f>
        <v>0</v>
      </c>
      <c r="AH25" s="35">
        <f t="shared" si="0"/>
        <v>6240.00000000002</v>
      </c>
      <c r="AI25" s="35">
        <f t="shared" si="1"/>
        <v>1920.0000000000018</v>
      </c>
      <c r="AJ25" s="1">
        <f t="shared" si="2"/>
        <v>6528.705844193033</v>
      </c>
      <c r="AM25" s="25"/>
      <c r="AN25" s="25"/>
      <c r="AO25" s="25"/>
      <c r="AP25" s="25"/>
      <c r="AQ25" s="25"/>
      <c r="AR25" s="25"/>
      <c r="AS25" s="25"/>
      <c r="AT25" s="25"/>
    </row>
    <row r="26" spans="1:46" ht="15" customHeight="1" thickBot="1">
      <c r="A26" s="1">
        <v>17</v>
      </c>
      <c r="B26" s="43"/>
      <c r="C26" s="1">
        <f>H4*(B26-B25)</f>
        <v>0</v>
      </c>
      <c r="D26" s="43"/>
      <c r="E26" s="1">
        <f>J3*(D26-D25)</f>
        <v>0</v>
      </c>
      <c r="F26" s="43"/>
      <c r="G26" s="1">
        <f>L3*(F26-F25)</f>
        <v>0</v>
      </c>
      <c r="H26" s="43"/>
      <c r="I26" s="1">
        <f>N3*(H26-H25)</f>
        <v>0</v>
      </c>
      <c r="J26" s="43">
        <v>18.6</v>
      </c>
      <c r="K26" s="1">
        <f>P4*(J26-J25)</f>
        <v>1536.0000000000014</v>
      </c>
      <c r="L26" s="43"/>
      <c r="M26" s="1">
        <f>P4*(L26-L25)</f>
        <v>0</v>
      </c>
      <c r="N26" s="43">
        <v>18.54</v>
      </c>
      <c r="O26" s="1"/>
      <c r="P26" s="43"/>
      <c r="Q26" s="1">
        <f>P4*(P26-P25)</f>
        <v>0</v>
      </c>
      <c r="R26" s="43"/>
      <c r="S26" s="1">
        <f>X4*(R26-R25)</f>
        <v>0</v>
      </c>
      <c r="T26" s="43"/>
      <c r="U26" s="1">
        <f>X4*(T26-T25)</f>
        <v>0</v>
      </c>
      <c r="V26" s="43"/>
      <c r="W26" s="1">
        <f>X4*(V26-V25)</f>
        <v>0</v>
      </c>
      <c r="X26" s="43"/>
      <c r="Y26" s="1">
        <f>X4*(X26-X25)</f>
        <v>0</v>
      </c>
      <c r="Z26" s="43">
        <v>43.05</v>
      </c>
      <c r="AA26" s="1">
        <f>AF4*(Z26-Z25)</f>
        <v>1631.9999999999482</v>
      </c>
      <c r="AB26" s="43"/>
      <c r="AC26" s="1">
        <f>AF4*(AB26-AB25)</f>
        <v>0</v>
      </c>
      <c r="AD26" s="43">
        <v>4.29</v>
      </c>
      <c r="AE26" s="1">
        <f>AF4*(AD26-AD25)</f>
        <v>1343.9999999999968</v>
      </c>
      <c r="AF26" s="43"/>
      <c r="AG26" s="1">
        <f>AF4*(AF26-AF25)</f>
        <v>0</v>
      </c>
      <c r="AH26" s="35">
        <f t="shared" si="0"/>
        <v>3167.9999999999495</v>
      </c>
      <c r="AI26" s="35">
        <f t="shared" si="1"/>
        <v>1343.9999999999968</v>
      </c>
      <c r="AJ26" s="1">
        <f t="shared" si="2"/>
        <v>3441.302079155457</v>
      </c>
      <c r="AM26" s="25"/>
      <c r="AN26" s="25"/>
      <c r="AO26" s="25"/>
      <c r="AP26" s="25"/>
      <c r="AQ26" s="25"/>
      <c r="AR26" s="25"/>
      <c r="AS26" s="25"/>
      <c r="AT26" s="25"/>
    </row>
    <row r="27" spans="1:46" ht="15" customHeight="1" thickBot="1">
      <c r="A27" s="1">
        <v>18</v>
      </c>
      <c r="B27" s="43"/>
      <c r="C27" s="1">
        <f>H4*(B27-B26)</f>
        <v>0</v>
      </c>
      <c r="D27" s="43"/>
      <c r="E27" s="1">
        <f>J3*(D27-D26)</f>
        <v>0</v>
      </c>
      <c r="F27" s="43"/>
      <c r="G27" s="1">
        <f>L3*(F27-F26)</f>
        <v>0</v>
      </c>
      <c r="H27" s="43"/>
      <c r="I27" s="1">
        <f>N3*(H27-H26)</f>
        <v>0</v>
      </c>
      <c r="J27" s="43">
        <v>18.67</v>
      </c>
      <c r="K27" s="1">
        <f>P4*(J27-J26)</f>
        <v>672.0000000000027</v>
      </c>
      <c r="L27" s="43"/>
      <c r="M27" s="1">
        <f>P4*(L27-L26)</f>
        <v>0</v>
      </c>
      <c r="N27" s="43">
        <v>18.58</v>
      </c>
      <c r="O27" s="1"/>
      <c r="P27" s="43"/>
      <c r="Q27" s="1">
        <f>P4*(P27-P26)</f>
        <v>0</v>
      </c>
      <c r="R27" s="43"/>
      <c r="S27" s="1">
        <f>X4*(R27-R26)</f>
        <v>0</v>
      </c>
      <c r="T27" s="43"/>
      <c r="U27" s="1">
        <f>X4*(T27-T26)</f>
        <v>0</v>
      </c>
      <c r="V27" s="43"/>
      <c r="W27" s="1">
        <f>X4*(V27-V26)</f>
        <v>0</v>
      </c>
      <c r="X27" s="43"/>
      <c r="Y27" s="1">
        <f>X4*(X27-X26)</f>
        <v>0</v>
      </c>
      <c r="Z27" s="43">
        <v>43.69</v>
      </c>
      <c r="AA27" s="1">
        <f>AF4*(Z27-Z26)</f>
        <v>6144.0000000000055</v>
      </c>
      <c r="AB27" s="43"/>
      <c r="AC27" s="1">
        <f>AF4*(AB27-AB26)</f>
        <v>0</v>
      </c>
      <c r="AD27" s="43">
        <v>4.37</v>
      </c>
      <c r="AE27" s="1">
        <f>AF4*(AD27-AD26)</f>
        <v>768.0000000000007</v>
      </c>
      <c r="AF27" s="43"/>
      <c r="AG27" s="1">
        <f>AF4*(AF27-AF26)</f>
        <v>0</v>
      </c>
      <c r="AH27" s="35">
        <f t="shared" si="0"/>
        <v>6816.000000000008</v>
      </c>
      <c r="AI27" s="35">
        <f t="shared" si="1"/>
        <v>768.0000000000007</v>
      </c>
      <c r="AJ27" s="1">
        <f t="shared" si="2"/>
        <v>6859.131140312169</v>
      </c>
      <c r="AM27" s="29"/>
      <c r="AN27" s="29"/>
      <c r="AO27" s="29"/>
      <c r="AP27" s="29"/>
      <c r="AQ27" s="29"/>
      <c r="AR27" s="29"/>
      <c r="AS27" s="29"/>
      <c r="AT27" s="25"/>
    </row>
    <row r="28" spans="1:46" ht="15" customHeight="1" thickBot="1">
      <c r="A28" s="1">
        <v>19</v>
      </c>
      <c r="B28" s="43"/>
      <c r="C28" s="1">
        <f>H4*(B28-B27)</f>
        <v>0</v>
      </c>
      <c r="D28" s="43"/>
      <c r="E28" s="1">
        <f>J3*(D28-D27)</f>
        <v>0</v>
      </c>
      <c r="F28" s="43"/>
      <c r="G28" s="1">
        <f>L3*(F28-F27)</f>
        <v>0</v>
      </c>
      <c r="H28" s="43"/>
      <c r="I28" s="1">
        <f>N3*(H28-H27)</f>
        <v>0</v>
      </c>
      <c r="J28" s="43">
        <v>18.7</v>
      </c>
      <c r="K28" s="1">
        <f>P4*(J28-J27)</f>
        <v>287.9999999999768</v>
      </c>
      <c r="L28" s="43"/>
      <c r="M28" s="1">
        <f>P4*(L28-L27)</f>
        <v>0</v>
      </c>
      <c r="N28" s="43">
        <v>18.61</v>
      </c>
      <c r="O28" s="1"/>
      <c r="P28" s="43"/>
      <c r="Q28" s="1">
        <f>P4*(P28-P27)</f>
        <v>0</v>
      </c>
      <c r="R28" s="43"/>
      <c r="S28" s="1">
        <f>X4*(R28-R27)</f>
        <v>0</v>
      </c>
      <c r="T28" s="43"/>
      <c r="U28" s="1">
        <f>X4*(T28-T27)</f>
        <v>0</v>
      </c>
      <c r="V28" s="43"/>
      <c r="W28" s="1">
        <f>X4*(V28-V27)</f>
        <v>0</v>
      </c>
      <c r="X28" s="43"/>
      <c r="Y28" s="1">
        <f>X4*(X28-X27)</f>
        <v>0</v>
      </c>
      <c r="Z28" s="43">
        <v>44.28</v>
      </c>
      <c r="AA28" s="1">
        <f>AF4*(Z28-Z27)</f>
        <v>5664.000000000033</v>
      </c>
      <c r="AB28" s="43"/>
      <c r="AC28" s="1">
        <f>AF4*(AB28-AB27)</f>
        <v>0</v>
      </c>
      <c r="AD28" s="43">
        <v>4.56</v>
      </c>
      <c r="AE28" s="1">
        <f>AF4*(AD28-AD27)</f>
        <v>1823.9999999999952</v>
      </c>
      <c r="AF28" s="43"/>
      <c r="AG28" s="1">
        <f>AF4*(AF28-AF27)</f>
        <v>0</v>
      </c>
      <c r="AH28" s="35">
        <f t="shared" si="0"/>
        <v>5952.000000000009</v>
      </c>
      <c r="AI28" s="35">
        <f t="shared" si="1"/>
        <v>1823.9999999999952</v>
      </c>
      <c r="AJ28" s="1">
        <f t="shared" si="2"/>
        <v>6225.213249359423</v>
      </c>
      <c r="AM28" s="29"/>
      <c r="AN28" s="29"/>
      <c r="AO28" s="29"/>
      <c r="AP28" s="29"/>
      <c r="AQ28" s="29"/>
      <c r="AR28" s="29"/>
      <c r="AS28" s="29"/>
      <c r="AT28" s="25"/>
    </row>
    <row r="29" spans="1:46" ht="15" customHeight="1" thickBot="1">
      <c r="A29" s="1">
        <v>20</v>
      </c>
      <c r="B29" s="43"/>
      <c r="C29" s="1">
        <f>H4*(B29-B28)</f>
        <v>0</v>
      </c>
      <c r="D29" s="43"/>
      <c r="E29" s="1">
        <f>J3*(D29-D28)</f>
        <v>0</v>
      </c>
      <c r="F29" s="43"/>
      <c r="G29" s="1">
        <f>L3*(F29-F28)</f>
        <v>0</v>
      </c>
      <c r="H29" s="43"/>
      <c r="I29" s="1">
        <f>N3*(H29-H28)</f>
        <v>0</v>
      </c>
      <c r="J29" s="43">
        <v>18.88</v>
      </c>
      <c r="K29" s="1">
        <f>P4*(J29-J28)</f>
        <v>1727.9999999999973</v>
      </c>
      <c r="L29" s="43"/>
      <c r="M29" s="1">
        <f>P4*(L29-L28)</f>
        <v>0</v>
      </c>
      <c r="N29" s="43">
        <v>18.75</v>
      </c>
      <c r="O29" s="1"/>
      <c r="P29" s="43"/>
      <c r="Q29" s="1">
        <f>P4*(P29-P28)</f>
        <v>0</v>
      </c>
      <c r="R29" s="43"/>
      <c r="S29" s="1">
        <f>X4*(R29-R28)</f>
        <v>0</v>
      </c>
      <c r="T29" s="43"/>
      <c r="U29" s="1">
        <f>X4*(T29-T28)</f>
        <v>0</v>
      </c>
      <c r="V29" s="43"/>
      <c r="W29" s="1">
        <f>X4*(V29-V28)</f>
        <v>0</v>
      </c>
      <c r="X29" s="43"/>
      <c r="Y29" s="1">
        <f>X4*(X29-X28)</f>
        <v>0</v>
      </c>
      <c r="Z29" s="43">
        <v>45.13</v>
      </c>
      <c r="AA29" s="1">
        <f>AF4*(Z29-Z28)</f>
        <v>8160.000000000014</v>
      </c>
      <c r="AB29" s="43"/>
      <c r="AC29" s="1">
        <f>AF4*(AB29-AB28)</f>
        <v>0</v>
      </c>
      <c r="AD29" s="43">
        <v>4.85</v>
      </c>
      <c r="AE29" s="1">
        <f>AF4*(AD29-AD28)</f>
        <v>2784.0000000000005</v>
      </c>
      <c r="AF29" s="43"/>
      <c r="AG29" s="1">
        <f>AF4*(AF29-AF28)</f>
        <v>0</v>
      </c>
      <c r="AH29" s="35">
        <f t="shared" si="0"/>
        <v>9888.000000000011</v>
      </c>
      <c r="AI29" s="35">
        <f t="shared" si="1"/>
        <v>2784.0000000000005</v>
      </c>
      <c r="AJ29" s="1">
        <f t="shared" si="2"/>
        <v>10272.448588335705</v>
      </c>
      <c r="AM29" s="29"/>
      <c r="AN29" s="29"/>
      <c r="AO29" s="29"/>
      <c r="AP29" s="29"/>
      <c r="AQ29" s="29"/>
      <c r="AR29" s="29"/>
      <c r="AS29" s="29"/>
      <c r="AT29" s="25"/>
    </row>
    <row r="30" spans="1:46" ht="15" customHeight="1" thickBot="1">
      <c r="A30" s="1">
        <v>21</v>
      </c>
      <c r="B30" s="43"/>
      <c r="C30" s="1">
        <f>H4*(B30-B29)</f>
        <v>0</v>
      </c>
      <c r="D30" s="43"/>
      <c r="E30" s="1">
        <f>J3*(D30-D29)</f>
        <v>0</v>
      </c>
      <c r="F30" s="43"/>
      <c r="G30" s="1">
        <f>L3*(F30-F29)</f>
        <v>0</v>
      </c>
      <c r="H30" s="43"/>
      <c r="I30" s="1">
        <f>N3*(H30-H29)</f>
        <v>0</v>
      </c>
      <c r="J30" s="43">
        <v>19</v>
      </c>
      <c r="K30" s="1">
        <f>P4*(J30-J29)</f>
        <v>1152.0000000000095</v>
      </c>
      <c r="L30" s="43"/>
      <c r="M30" s="1">
        <f>P4*(L30-L29)</f>
        <v>0</v>
      </c>
      <c r="N30" s="43">
        <v>18.33</v>
      </c>
      <c r="O30" s="1"/>
      <c r="P30" s="43"/>
      <c r="Q30" s="1">
        <f>P4*(P30-P29)</f>
        <v>0</v>
      </c>
      <c r="R30" s="43"/>
      <c r="S30" s="1">
        <f>X4*(R30-R29)</f>
        <v>0</v>
      </c>
      <c r="T30" s="43"/>
      <c r="U30" s="1">
        <f>X4*(T30-T29)</f>
        <v>0</v>
      </c>
      <c r="V30" s="43"/>
      <c r="W30" s="1">
        <f>X4*(V30-V29)</f>
        <v>0</v>
      </c>
      <c r="X30" s="43"/>
      <c r="Y30" s="1">
        <f>X4*(X30-X29)</f>
        <v>0</v>
      </c>
      <c r="Z30" s="43">
        <v>45.7</v>
      </c>
      <c r="AA30" s="1">
        <f>AF4*(Z30-Z29)</f>
        <v>5472.000000000003</v>
      </c>
      <c r="AB30" s="43"/>
      <c r="AC30" s="1">
        <f>AF4*(AB30-AB29)</f>
        <v>0</v>
      </c>
      <c r="AD30" s="43">
        <v>5.05</v>
      </c>
      <c r="AE30" s="1">
        <f>AF4*(AD30-AD29)</f>
        <v>1920.0000000000018</v>
      </c>
      <c r="AF30" s="43"/>
      <c r="AG30" s="1">
        <f>AF4*(AF30-AF29)</f>
        <v>0</v>
      </c>
      <c r="AH30" s="35">
        <f t="shared" si="0"/>
        <v>6624.000000000013</v>
      </c>
      <c r="AI30" s="35">
        <f t="shared" si="1"/>
        <v>1920.0000000000018</v>
      </c>
      <c r="AJ30" s="1">
        <f t="shared" si="2"/>
        <v>6896.649621374148</v>
      </c>
      <c r="AM30" s="29"/>
      <c r="AN30" s="29"/>
      <c r="AO30" s="29"/>
      <c r="AP30" s="29"/>
      <c r="AQ30" s="29"/>
      <c r="AR30" s="29"/>
      <c r="AS30" s="29"/>
      <c r="AT30" s="25"/>
    </row>
    <row r="31" spans="1:46" ht="15" customHeight="1" thickBot="1">
      <c r="A31" s="1">
        <v>22</v>
      </c>
      <c r="B31" s="43"/>
      <c r="C31" s="1">
        <f>H4*(B31-B30)</f>
        <v>0</v>
      </c>
      <c r="D31" s="43"/>
      <c r="E31" s="1">
        <f>J3*(D31-D30)</f>
        <v>0</v>
      </c>
      <c r="F31" s="43"/>
      <c r="G31" s="1">
        <f>L3*(F31-F30)</f>
        <v>0</v>
      </c>
      <c r="H31" s="43"/>
      <c r="I31" s="1">
        <f>N3*(H31-H30)</f>
        <v>0</v>
      </c>
      <c r="J31" s="43">
        <v>19.11</v>
      </c>
      <c r="K31" s="1">
        <f>P4*(J31-J30)</f>
        <v>1055.9999999999945</v>
      </c>
      <c r="L31" s="43"/>
      <c r="M31" s="1">
        <f>P4*(L31-L30)</f>
        <v>0</v>
      </c>
      <c r="N31" s="43">
        <v>18.91</v>
      </c>
      <c r="O31" s="1"/>
      <c r="P31" s="43"/>
      <c r="Q31" s="1">
        <f>P4*(P31-P30)</f>
        <v>0</v>
      </c>
      <c r="R31" s="43"/>
      <c r="S31" s="1">
        <f>X4*(R31-R30)</f>
        <v>0</v>
      </c>
      <c r="T31" s="43"/>
      <c r="U31" s="1">
        <f>X4*(T31-T30)</f>
        <v>0</v>
      </c>
      <c r="V31" s="43"/>
      <c r="W31" s="1">
        <f>X4*(V31-V30)</f>
        <v>0</v>
      </c>
      <c r="X31" s="43"/>
      <c r="Y31" s="1">
        <f>X4*(X31-X30)</f>
        <v>0</v>
      </c>
      <c r="Z31" s="43">
        <v>46.21</v>
      </c>
      <c r="AA31" s="1">
        <f>AF4*(Z31-Z30)</f>
        <v>4895.999999999981</v>
      </c>
      <c r="AB31" s="43"/>
      <c r="AC31" s="1">
        <f>AF4*(AB31-AB30)</f>
        <v>0</v>
      </c>
      <c r="AD31" s="43">
        <v>5.22</v>
      </c>
      <c r="AE31" s="1">
        <f>AF4*(AD31-AD30)</f>
        <v>1631.9999999999993</v>
      </c>
      <c r="AF31" s="43"/>
      <c r="AG31" s="1">
        <f>AF4*(AF31-AF30)</f>
        <v>0</v>
      </c>
      <c r="AH31" s="35">
        <f t="shared" si="0"/>
        <v>5951.999999999975</v>
      </c>
      <c r="AI31" s="35">
        <f t="shared" si="1"/>
        <v>1631.9999999999993</v>
      </c>
      <c r="AJ31" s="1">
        <f t="shared" si="2"/>
        <v>6171.687613611022</v>
      </c>
      <c r="AM31" s="29"/>
      <c r="AN31" s="29"/>
      <c r="AO31" s="29"/>
      <c r="AP31" s="29"/>
      <c r="AQ31" s="29"/>
      <c r="AR31" s="29"/>
      <c r="AS31" s="29"/>
      <c r="AT31" s="25"/>
    </row>
    <row r="32" spans="1:46" ht="15" customHeight="1" thickBot="1">
      <c r="A32" s="1">
        <v>23</v>
      </c>
      <c r="B32" s="43"/>
      <c r="C32" s="1">
        <f>H4*(B32-B31)</f>
        <v>0</v>
      </c>
      <c r="D32" s="43"/>
      <c r="E32" s="1">
        <f>J3*(D32-D31)</f>
        <v>0</v>
      </c>
      <c r="F32" s="43"/>
      <c r="G32" s="1">
        <f>L3*(F32-F31)</f>
        <v>0</v>
      </c>
      <c r="H32" s="43"/>
      <c r="I32" s="1">
        <f>N3*(H32-H31)</f>
        <v>0</v>
      </c>
      <c r="J32" s="43">
        <v>19.23</v>
      </c>
      <c r="K32" s="1">
        <f>P4*(J32-J31)</f>
        <v>1152.0000000000095</v>
      </c>
      <c r="L32" s="43"/>
      <c r="M32" s="1">
        <f>P4*(L32-L31)</f>
        <v>0</v>
      </c>
      <c r="N32" s="43">
        <v>19.02</v>
      </c>
      <c r="O32" s="1"/>
      <c r="P32" s="43"/>
      <c r="Q32" s="1">
        <f>P4*(P32-P31)</f>
        <v>0</v>
      </c>
      <c r="R32" s="43"/>
      <c r="S32" s="1">
        <f>X4*(R32-R31)</f>
        <v>0</v>
      </c>
      <c r="T32" s="43"/>
      <c r="U32" s="1">
        <f>X4*(T32-T31)</f>
        <v>0</v>
      </c>
      <c r="V32" s="43"/>
      <c r="W32" s="1">
        <f>X4*(V32-V31)</f>
        <v>0</v>
      </c>
      <c r="X32" s="43"/>
      <c r="Y32" s="1">
        <f>X4*(X32-X31)</f>
        <v>0</v>
      </c>
      <c r="Z32" s="43">
        <v>46.8</v>
      </c>
      <c r="AA32" s="1">
        <f>AF4*(Z32-Z31)</f>
        <v>5663.9999999999645</v>
      </c>
      <c r="AB32" s="43"/>
      <c r="AC32" s="1">
        <f>AF4*(AB32-AB31)</f>
        <v>0</v>
      </c>
      <c r="AD32" s="43">
        <v>5.41</v>
      </c>
      <c r="AE32" s="1">
        <f>AF4*(AD32-AD31)</f>
        <v>1824.0000000000036</v>
      </c>
      <c r="AF32" s="43"/>
      <c r="AG32" s="1">
        <f>AF4*(AF32-AF31)</f>
        <v>0</v>
      </c>
      <c r="AH32" s="35">
        <f t="shared" si="0"/>
        <v>6815.9999999999745</v>
      </c>
      <c r="AI32" s="35">
        <f t="shared" si="1"/>
        <v>1824.0000000000036</v>
      </c>
      <c r="AJ32" s="1">
        <f t="shared" si="2"/>
        <v>7055.836732804953</v>
      </c>
      <c r="AM32" s="25"/>
      <c r="AN32" s="25"/>
      <c r="AO32" s="25"/>
      <c r="AP32" s="25"/>
      <c r="AQ32" s="25"/>
      <c r="AR32" s="25"/>
      <c r="AS32" s="25"/>
      <c r="AT32" s="25"/>
    </row>
    <row r="33" spans="1:46" ht="15" customHeight="1" thickBot="1">
      <c r="A33" s="1">
        <v>24</v>
      </c>
      <c r="B33" s="43"/>
      <c r="C33" s="1">
        <f>H4*(B33-B32)</f>
        <v>0</v>
      </c>
      <c r="D33" s="43"/>
      <c r="E33" s="1">
        <f>J3*(D33-D32)</f>
        <v>0</v>
      </c>
      <c r="F33" s="43"/>
      <c r="G33" s="1">
        <f>L3*(F33-F32)</f>
        <v>0</v>
      </c>
      <c r="H33" s="43"/>
      <c r="I33" s="1">
        <f>N3*(H33-H32)</f>
        <v>0</v>
      </c>
      <c r="J33" s="43">
        <v>19.36</v>
      </c>
      <c r="K33" s="1">
        <f>P4*(J33-J32)</f>
        <v>1247.9999999999905</v>
      </c>
      <c r="L33" s="43"/>
      <c r="M33" s="1">
        <f>P4*(L33-L32)</f>
        <v>0</v>
      </c>
      <c r="N33" s="43">
        <v>19.1</v>
      </c>
      <c r="O33" s="1"/>
      <c r="P33" s="43"/>
      <c r="Q33" s="1">
        <f>P4*(P33-P32)</f>
        <v>0</v>
      </c>
      <c r="R33" s="43"/>
      <c r="S33" s="1">
        <f>X4*(R33-R32)</f>
        <v>0</v>
      </c>
      <c r="T33" s="43"/>
      <c r="U33" s="1">
        <f>X4*(T33-T32)</f>
        <v>0</v>
      </c>
      <c r="V33" s="43"/>
      <c r="W33" s="1">
        <f>X4*(V33-V32)</f>
        <v>0</v>
      </c>
      <c r="X33" s="43"/>
      <c r="Y33" s="1">
        <f>X4*(X33-X32)</f>
        <v>0</v>
      </c>
      <c r="Z33" s="43">
        <v>47.39</v>
      </c>
      <c r="AA33" s="1">
        <f>AF4*(Z33-Z32)</f>
        <v>5664.000000000033</v>
      </c>
      <c r="AB33" s="43"/>
      <c r="AC33" s="1">
        <f>AF4*(AB33-AB32)</f>
        <v>0</v>
      </c>
      <c r="AD33" s="43">
        <v>5.62</v>
      </c>
      <c r="AE33" s="1">
        <f>AF4*(AD33-AD32)</f>
        <v>2015.9999999999995</v>
      </c>
      <c r="AF33" s="43"/>
      <c r="AG33" s="1">
        <f>AF4*(AF33-AF32)</f>
        <v>0</v>
      </c>
      <c r="AH33" s="35">
        <f t="shared" si="0"/>
        <v>6912.000000000024</v>
      </c>
      <c r="AI33" s="35">
        <f t="shared" si="1"/>
        <v>2015.9999999999995</v>
      </c>
      <c r="AJ33" s="1">
        <f t="shared" si="2"/>
        <v>7200.000000000023</v>
      </c>
      <c r="AM33" s="25"/>
      <c r="AN33" s="25"/>
      <c r="AO33" s="25"/>
      <c r="AP33" s="25"/>
      <c r="AQ33" s="25"/>
      <c r="AR33" s="25"/>
      <c r="AS33" s="25"/>
      <c r="AT33" s="25"/>
    </row>
    <row r="34" spans="1:46" ht="15" customHeight="1" thickBot="1">
      <c r="A34" s="1">
        <v>1</v>
      </c>
      <c r="B34" s="43"/>
      <c r="C34" s="1">
        <f>H4*(B34-B33)</f>
        <v>0</v>
      </c>
      <c r="D34" s="43"/>
      <c r="E34" s="1">
        <f>J3*(D34-D33)</f>
        <v>0</v>
      </c>
      <c r="F34" s="43"/>
      <c r="G34" s="1">
        <f>L3*(F34-F33)</f>
        <v>0</v>
      </c>
      <c r="H34" s="43"/>
      <c r="I34" s="1">
        <f>N3*(H34-H33)</f>
        <v>0</v>
      </c>
      <c r="J34" s="43">
        <v>19.5</v>
      </c>
      <c r="K34" s="1">
        <f>P4*(J34-J33)</f>
        <v>1344.0000000000055</v>
      </c>
      <c r="L34" s="43"/>
      <c r="M34" s="1">
        <f>P4*(L34-L33)</f>
        <v>0</v>
      </c>
      <c r="N34" s="43">
        <v>19.15</v>
      </c>
      <c r="O34" s="1"/>
      <c r="P34" s="43"/>
      <c r="Q34" s="1">
        <f>P4*(P34-P33)</f>
        <v>0</v>
      </c>
      <c r="R34" s="43"/>
      <c r="S34" s="1">
        <f>X4*(R34-R33)</f>
        <v>0</v>
      </c>
      <c r="T34" s="43"/>
      <c r="U34" s="1">
        <f>X4*(T34-T33)</f>
        <v>0</v>
      </c>
      <c r="V34" s="43"/>
      <c r="W34" s="1">
        <f>X4*(V34-V33)</f>
        <v>0</v>
      </c>
      <c r="X34" s="43"/>
      <c r="Y34" s="1">
        <f>X4*(X34-X33)</f>
        <v>0</v>
      </c>
      <c r="Z34" s="43">
        <v>47.93</v>
      </c>
      <c r="AA34" s="1">
        <f>AF4*(Z34-Z33)</f>
        <v>5183.999999999992</v>
      </c>
      <c r="AB34" s="43"/>
      <c r="AC34" s="1">
        <f>AF4*(AB34-AB33)</f>
        <v>0</v>
      </c>
      <c r="AD34" s="43">
        <v>5.85</v>
      </c>
      <c r="AE34" s="1">
        <f>AF4*(AD34-AD33)</f>
        <v>2207.9999999999955</v>
      </c>
      <c r="AF34" s="43"/>
      <c r="AG34" s="1">
        <f>AF4*(AF34-AF33)</f>
        <v>0</v>
      </c>
      <c r="AH34" s="35">
        <f t="shared" si="0"/>
        <v>6527.999999999997</v>
      </c>
      <c r="AI34" s="35">
        <f t="shared" si="1"/>
        <v>2207.9999999999955</v>
      </c>
      <c r="AJ34" s="1">
        <f t="shared" si="2"/>
        <v>6891.302344259751</v>
      </c>
      <c r="AM34" s="25"/>
      <c r="AN34" s="25"/>
      <c r="AO34" s="25"/>
      <c r="AP34" s="25"/>
      <c r="AQ34" s="25"/>
      <c r="AR34" s="25"/>
      <c r="AS34" s="25"/>
      <c r="AT34" s="25"/>
    </row>
    <row r="35" spans="1:46" ht="15" customHeight="1" thickBot="1">
      <c r="A35" s="1">
        <v>2</v>
      </c>
      <c r="B35" s="43"/>
      <c r="C35" s="1">
        <f>H4*(B35-B34)</f>
        <v>0</v>
      </c>
      <c r="D35" s="43"/>
      <c r="E35" s="5">
        <f>SUM(E11:E34)</f>
        <v>0</v>
      </c>
      <c r="F35" s="43"/>
      <c r="G35" s="5">
        <f>SUM(G11:G34)</f>
        <v>0</v>
      </c>
      <c r="H35" s="43"/>
      <c r="I35" s="5">
        <f>SUM(I11:I34)</f>
        <v>0</v>
      </c>
      <c r="J35" s="43">
        <v>19.65</v>
      </c>
      <c r="K35" s="1">
        <f>P4*(J35-J34)</f>
        <v>1439.9999999999864</v>
      </c>
      <c r="L35" s="43"/>
      <c r="M35" s="1">
        <f>P4*(L35-L34)</f>
        <v>0</v>
      </c>
      <c r="N35" s="43">
        <v>19.21</v>
      </c>
      <c r="O35" s="1"/>
      <c r="P35" s="43"/>
      <c r="Q35" s="1">
        <f>P4*(P35-P34)</f>
        <v>0</v>
      </c>
      <c r="R35" s="43"/>
      <c r="S35" s="1">
        <f>X4*(R35-R34)</f>
        <v>0</v>
      </c>
      <c r="T35" s="43"/>
      <c r="U35" s="1">
        <f>X4*(T35-T34)</f>
        <v>0</v>
      </c>
      <c r="V35" s="43"/>
      <c r="W35" s="1">
        <f>X4*(V35-V34)</f>
        <v>0</v>
      </c>
      <c r="X35" s="43"/>
      <c r="Y35" s="1">
        <f>X4*(X35-X34)</f>
        <v>0</v>
      </c>
      <c r="Z35" s="43">
        <v>48.44</v>
      </c>
      <c r="AA35" s="1">
        <f>AF4*(Z35-Z34)</f>
        <v>4895.999999999981</v>
      </c>
      <c r="AB35" s="43"/>
      <c r="AC35" s="1">
        <f>AF4*(AB35-AB34)</f>
        <v>0</v>
      </c>
      <c r="AD35" s="43">
        <v>6.1</v>
      </c>
      <c r="AE35" s="1">
        <f>AF4*(AD35-AD34)</f>
        <v>2400</v>
      </c>
      <c r="AF35" s="43"/>
      <c r="AG35" s="1">
        <f>AF4*(AF35-AF34)</f>
        <v>0</v>
      </c>
      <c r="AH35" s="35">
        <f t="shared" si="0"/>
        <v>6335.999999999967</v>
      </c>
      <c r="AI35" s="35">
        <f t="shared" si="1"/>
        <v>2400</v>
      </c>
      <c r="AJ35" s="1">
        <f t="shared" si="2"/>
        <v>6775.315195620023</v>
      </c>
      <c r="AM35" s="25"/>
      <c r="AN35" s="25"/>
      <c r="AO35" s="25"/>
      <c r="AP35" s="25"/>
      <c r="AQ35" s="25"/>
      <c r="AR35" s="25"/>
      <c r="AS35" s="25"/>
      <c r="AT35" s="25"/>
    </row>
    <row r="36" spans="1:46" ht="15" customHeight="1">
      <c r="A36" s="5" t="s">
        <v>29</v>
      </c>
      <c r="B36" s="5"/>
      <c r="C36" s="5">
        <f>SUM(C12:C35)</f>
        <v>0</v>
      </c>
      <c r="D36" s="5"/>
      <c r="E36" s="5">
        <v>0</v>
      </c>
      <c r="F36" s="5"/>
      <c r="G36" s="5">
        <v>0</v>
      </c>
      <c r="H36" s="5"/>
      <c r="I36" s="5">
        <v>0</v>
      </c>
      <c r="J36" s="5"/>
      <c r="K36" s="5">
        <f>SUM(K12:K35)</f>
        <v>23520</v>
      </c>
      <c r="L36" s="5"/>
      <c r="M36" s="5">
        <f>SUM(M12:M35)</f>
        <v>0</v>
      </c>
      <c r="N36" s="9"/>
      <c r="O36" s="5">
        <f>SUM(O12:O35)</f>
        <v>0</v>
      </c>
      <c r="P36" s="15"/>
      <c r="Q36" s="5">
        <f>SUM(Q12:Q35)</f>
        <v>0</v>
      </c>
      <c r="R36" s="5"/>
      <c r="S36" s="5">
        <f>SUM(S12:S35)</f>
        <v>0</v>
      </c>
      <c r="T36" s="5"/>
      <c r="U36" s="5">
        <f>SUM(U12:U35)</f>
        <v>0</v>
      </c>
      <c r="V36" s="5"/>
      <c r="W36" s="5">
        <f>SUM(W12:W35)</f>
        <v>0</v>
      </c>
      <c r="X36" s="5"/>
      <c r="Y36" s="5">
        <f>SUM(Y12:Y35)</f>
        <v>0</v>
      </c>
      <c r="Z36" s="5"/>
      <c r="AA36" s="5">
        <f>SUM(AA12:AA35)</f>
        <v>109056</v>
      </c>
      <c r="AB36" s="9"/>
      <c r="AC36" s="5">
        <f>SUM(AC12:AC35)</f>
        <v>0</v>
      </c>
      <c r="AD36" s="15"/>
      <c r="AE36" s="5">
        <f>SUM(AE12:AE35)</f>
        <v>38975.999999999985</v>
      </c>
      <c r="AF36" s="5"/>
      <c r="AG36" s="5">
        <f>SUM(AG12:AG35)</f>
        <v>0</v>
      </c>
      <c r="AH36" s="32">
        <f>(C36-E36+K36-M36+S36-U36+AA36-AC36)</f>
        <v>132576</v>
      </c>
      <c r="AI36" s="37">
        <f>(G36-I36+O36-Q36+W36-Y36+AE36-AG36)</f>
        <v>38975.999999999985</v>
      </c>
      <c r="AJ36" s="5">
        <f t="shared" si="2"/>
        <v>138186.55633599096</v>
      </c>
      <c r="AL36" s="51"/>
      <c r="AM36" s="25"/>
      <c r="AN36" s="25"/>
      <c r="AO36" s="25"/>
      <c r="AP36" s="25"/>
      <c r="AQ36" s="25"/>
      <c r="AR36" s="25"/>
      <c r="AS36" s="25"/>
      <c r="AT36" s="25"/>
    </row>
    <row r="37" spans="1:46" ht="1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0"/>
      <c r="O37" s="6"/>
      <c r="P37" s="12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10"/>
      <c r="AC37" s="6"/>
      <c r="AD37" s="12"/>
      <c r="AE37" s="6"/>
      <c r="AF37" s="6"/>
      <c r="AG37" s="6"/>
      <c r="AH37" s="33"/>
      <c r="AI37" s="36"/>
      <c r="AJ37" s="6"/>
      <c r="AM37" s="25"/>
      <c r="AN37" s="25"/>
      <c r="AO37" s="25"/>
      <c r="AP37" s="25"/>
      <c r="AQ37" s="25"/>
      <c r="AR37" s="25"/>
      <c r="AS37" s="25"/>
      <c r="AT37" s="25"/>
    </row>
    <row r="38" spans="36:46" ht="12.75">
      <c r="AJ38" s="2"/>
      <c r="AL38" s="25"/>
      <c r="AM38" s="25"/>
      <c r="AN38" s="25"/>
      <c r="AO38" s="25"/>
      <c r="AP38" s="25"/>
      <c r="AQ38" s="25"/>
      <c r="AR38" s="25"/>
      <c r="AS38" s="25"/>
      <c r="AT38" s="25"/>
    </row>
    <row r="39" spans="36:46" ht="12.75">
      <c r="AJ39" s="2"/>
      <c r="AL39" s="25"/>
      <c r="AM39" s="25"/>
      <c r="AN39" s="30"/>
      <c r="AO39" s="29"/>
      <c r="AP39" s="25"/>
      <c r="AQ39" s="30"/>
      <c r="AR39" s="29"/>
      <c r="AS39" s="29"/>
      <c r="AT39" s="25"/>
    </row>
    <row r="40" spans="38:46" ht="12.75">
      <c r="AL40" s="25"/>
      <c r="AM40" s="25"/>
      <c r="AN40" s="31"/>
      <c r="AO40" s="25"/>
      <c r="AP40" s="25"/>
      <c r="AQ40" s="31"/>
      <c r="AR40" s="25"/>
      <c r="AS40" s="25"/>
      <c r="AT40" s="25"/>
    </row>
    <row r="41" spans="38:46" ht="12.75">
      <c r="AL41" s="25"/>
      <c r="AM41" s="25"/>
      <c r="AN41" s="30"/>
      <c r="AO41" s="29"/>
      <c r="AP41" s="25"/>
      <c r="AQ41" s="30"/>
      <c r="AR41" s="29"/>
      <c r="AS41" s="29"/>
      <c r="AT41" s="25"/>
    </row>
    <row r="42" spans="38:46" ht="12.75">
      <c r="AL42" s="25"/>
      <c r="AM42" s="25"/>
      <c r="AN42" s="25"/>
      <c r="AO42" s="25"/>
      <c r="AP42" s="25"/>
      <c r="AQ42" s="25"/>
      <c r="AR42" s="25"/>
      <c r="AS42" s="25"/>
      <c r="AT42" s="25"/>
    </row>
  </sheetData>
  <sheetProtection/>
  <printOptions verticalCentered="1"/>
  <pageMargins left="0" right="0" top="0.11811023622047245" bottom="0.1968503937007874" header="0.1968503937007874" footer="0.1968503937007874"/>
  <pageSetup horizontalDpi="300" verticalDpi="300" orientation="landscape" paperSize="9" scale="80" r:id="rId1"/>
  <colBreaks count="1" manualBreakCount="1">
    <brk id="47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AH40"/>
  <sheetViews>
    <sheetView zoomScalePageLayoutView="0" workbookViewId="0" topLeftCell="P1">
      <selection activeCell="H47" sqref="H47"/>
    </sheetView>
  </sheetViews>
  <sheetFormatPr defaultColWidth="9.00390625" defaultRowHeight="12.75"/>
  <cols>
    <col min="1" max="1" width="5.75390625" style="0" customWidth="1"/>
    <col min="2" max="2" width="13.125" style="0" customWidth="1"/>
    <col min="3" max="3" width="10.375" style="0" customWidth="1"/>
    <col min="4" max="4" width="12.25390625" style="0" customWidth="1"/>
    <col min="5" max="5" width="9.75390625" style="0" customWidth="1"/>
    <col min="6" max="6" width="12.375" style="0" customWidth="1"/>
    <col min="7" max="7" width="9.75390625" style="0" customWidth="1"/>
    <col min="8" max="8" width="12.375" style="0" customWidth="1"/>
    <col min="9" max="9" width="9.875" style="0" customWidth="1"/>
    <col min="10" max="10" width="12.25390625" style="0" customWidth="1"/>
    <col min="11" max="11" width="9.75390625" style="0" customWidth="1"/>
    <col min="12" max="12" width="12.125" style="0" customWidth="1"/>
    <col min="13" max="13" width="9.75390625" style="0" customWidth="1"/>
    <col min="14" max="14" width="10.875" style="0" customWidth="1"/>
    <col min="15" max="15" width="9.75390625" style="0" customWidth="1"/>
    <col min="16" max="16" width="11.00390625" style="0" customWidth="1"/>
    <col min="17" max="17" width="9.75390625" style="0" customWidth="1"/>
    <col min="18" max="18" width="10.875" style="0" customWidth="1"/>
    <col min="19" max="19" width="9.75390625" style="0" customWidth="1"/>
    <col min="20" max="20" width="10.875" style="0" customWidth="1"/>
    <col min="21" max="21" width="9.75390625" style="0" customWidth="1"/>
    <col min="22" max="22" width="10.875" style="0" customWidth="1"/>
    <col min="23" max="23" width="9.875" style="0" customWidth="1"/>
    <col min="24" max="24" width="10.875" style="0" customWidth="1"/>
    <col min="25" max="25" width="9.875" style="0" customWidth="1"/>
    <col min="26" max="26" width="10.875" style="0" customWidth="1"/>
    <col min="27" max="27" width="9.875" style="0" customWidth="1"/>
    <col min="28" max="28" width="10.875" style="0" customWidth="1"/>
    <col min="29" max="29" width="9.875" style="0" customWidth="1"/>
    <col min="30" max="30" width="11.25390625" style="0" customWidth="1"/>
    <col min="31" max="31" width="9.75390625" style="0" customWidth="1"/>
    <col min="32" max="32" width="11.375" style="0" customWidth="1"/>
    <col min="33" max="33" width="9.875" style="0" customWidth="1"/>
    <col min="34" max="34" width="11.75390625" style="0" customWidth="1"/>
  </cols>
  <sheetData>
    <row r="2" ht="12.75">
      <c r="B2" s="19" t="s">
        <v>95</v>
      </c>
    </row>
    <row r="3" spans="2:3" ht="13.5" thickBot="1">
      <c r="B3" s="19" t="s">
        <v>74</v>
      </c>
      <c r="C3" s="41">
        <f>'Сч-ТЭЦ'!C2</f>
        <v>42907</v>
      </c>
    </row>
    <row r="4" spans="1:34" ht="13.5" thickBot="1">
      <c r="A4" s="2"/>
      <c r="B4" s="48"/>
      <c r="C4" s="49"/>
      <c r="D4" s="49"/>
      <c r="E4" s="49"/>
      <c r="F4" s="49"/>
      <c r="G4" s="49" t="s">
        <v>96</v>
      </c>
      <c r="H4" s="49"/>
      <c r="I4" s="49"/>
      <c r="J4" s="49"/>
      <c r="K4" s="49"/>
      <c r="L4" s="49"/>
      <c r="M4" s="49"/>
      <c r="N4" s="49"/>
      <c r="O4" s="49"/>
      <c r="P4" s="49"/>
      <c r="Q4" s="50"/>
      <c r="R4" s="8" t="s">
        <v>41</v>
      </c>
      <c r="S4" s="8"/>
      <c r="T4" s="8"/>
      <c r="U4" s="3"/>
      <c r="V4" s="48"/>
      <c r="W4" s="49"/>
      <c r="X4" s="49"/>
      <c r="Y4" s="49" t="s">
        <v>44</v>
      </c>
      <c r="Z4" s="49"/>
      <c r="AA4" s="49"/>
      <c r="AB4" s="49"/>
      <c r="AC4" s="50"/>
      <c r="AD4" s="4" t="s">
        <v>134</v>
      </c>
      <c r="AE4" s="3"/>
      <c r="AF4" s="48" t="s">
        <v>47</v>
      </c>
      <c r="AG4" s="50"/>
      <c r="AH4" s="47" t="s">
        <v>39</v>
      </c>
    </row>
    <row r="5" spans="1:34" ht="13.5" thickBot="1">
      <c r="A5" s="16" t="s">
        <v>40</v>
      </c>
      <c r="B5" s="4" t="s">
        <v>133</v>
      </c>
      <c r="C5" s="3">
        <v>2400</v>
      </c>
      <c r="D5" s="4" t="s">
        <v>32</v>
      </c>
      <c r="E5" s="3">
        <v>3600</v>
      </c>
      <c r="F5" s="4" t="s">
        <v>33</v>
      </c>
      <c r="G5" s="3">
        <v>2400</v>
      </c>
      <c r="H5" s="4" t="s">
        <v>34</v>
      </c>
      <c r="I5" s="3">
        <v>3600</v>
      </c>
      <c r="J5" s="4" t="s">
        <v>35</v>
      </c>
      <c r="K5" s="3">
        <v>2400</v>
      </c>
      <c r="L5" s="4" t="s">
        <v>37</v>
      </c>
      <c r="M5" s="3">
        <v>3600</v>
      </c>
      <c r="N5" s="4" t="s">
        <v>38</v>
      </c>
      <c r="O5" s="3">
        <v>2400</v>
      </c>
      <c r="P5" s="4" t="s">
        <v>70</v>
      </c>
      <c r="Q5" s="3">
        <v>1200</v>
      </c>
      <c r="R5" s="8" t="s">
        <v>42</v>
      </c>
      <c r="S5" s="3">
        <v>1200</v>
      </c>
      <c r="T5" s="4" t="s">
        <v>43</v>
      </c>
      <c r="U5" s="3">
        <v>1200</v>
      </c>
      <c r="V5" s="10" t="s">
        <v>45</v>
      </c>
      <c r="W5" s="12">
        <v>1800</v>
      </c>
      <c r="X5" s="10" t="s">
        <v>42</v>
      </c>
      <c r="Y5" s="12">
        <v>1200</v>
      </c>
      <c r="Z5" s="10" t="s">
        <v>132</v>
      </c>
      <c r="AA5" s="12">
        <v>1800</v>
      </c>
      <c r="AB5" s="10" t="s">
        <v>46</v>
      </c>
      <c r="AC5" s="12">
        <v>2400</v>
      </c>
      <c r="AD5" s="4" t="s">
        <v>48</v>
      </c>
      <c r="AE5" s="3">
        <v>2500</v>
      </c>
      <c r="AF5" s="4" t="s">
        <v>49</v>
      </c>
      <c r="AG5" s="3">
        <v>3600</v>
      </c>
      <c r="AH5" s="6"/>
    </row>
    <row r="6" spans="1:34" ht="13.5" thickBot="1">
      <c r="A6" s="6"/>
      <c r="B6" s="1" t="s">
        <v>59</v>
      </c>
      <c r="C6" s="1" t="s">
        <v>31</v>
      </c>
      <c r="D6" s="1" t="s">
        <v>30</v>
      </c>
      <c r="E6" s="1" t="s">
        <v>31</v>
      </c>
      <c r="F6" s="1" t="s">
        <v>30</v>
      </c>
      <c r="G6" s="1" t="s">
        <v>31</v>
      </c>
      <c r="H6" s="1" t="s">
        <v>30</v>
      </c>
      <c r="I6" s="1" t="s">
        <v>9</v>
      </c>
      <c r="J6" s="1" t="s">
        <v>30</v>
      </c>
      <c r="K6" s="1" t="s">
        <v>36</v>
      </c>
      <c r="L6" s="1" t="s">
        <v>30</v>
      </c>
      <c r="M6" s="1" t="s">
        <v>36</v>
      </c>
      <c r="N6" s="1" t="s">
        <v>30</v>
      </c>
      <c r="O6" s="1" t="s">
        <v>9</v>
      </c>
      <c r="P6" s="16" t="s">
        <v>30</v>
      </c>
      <c r="Q6" s="17" t="s">
        <v>71</v>
      </c>
      <c r="R6" s="1" t="s">
        <v>30</v>
      </c>
      <c r="S6" s="1" t="s">
        <v>31</v>
      </c>
      <c r="T6" s="1" t="s">
        <v>30</v>
      </c>
      <c r="U6" s="1" t="s">
        <v>31</v>
      </c>
      <c r="V6" s="1" t="s">
        <v>30</v>
      </c>
      <c r="W6" s="1" t="s">
        <v>31</v>
      </c>
      <c r="X6" s="1" t="s">
        <v>30</v>
      </c>
      <c r="Y6" s="1" t="s">
        <v>9</v>
      </c>
      <c r="Z6" s="1" t="s">
        <v>30</v>
      </c>
      <c r="AA6" s="1" t="s">
        <v>36</v>
      </c>
      <c r="AB6" s="1" t="s">
        <v>30</v>
      </c>
      <c r="AC6" s="1" t="s">
        <v>36</v>
      </c>
      <c r="AD6" s="1" t="s">
        <v>30</v>
      </c>
      <c r="AE6" s="1" t="s">
        <v>9</v>
      </c>
      <c r="AF6" s="1" t="s">
        <v>30</v>
      </c>
      <c r="AG6" s="1" t="s">
        <v>9</v>
      </c>
      <c r="AH6" s="1" t="s">
        <v>9</v>
      </c>
    </row>
    <row r="7" spans="1:34" ht="13.5" thickBot="1">
      <c r="A7" s="1">
        <v>0</v>
      </c>
      <c r="B7" s="131">
        <v>56.057</v>
      </c>
      <c r="C7" s="1"/>
      <c r="D7" s="131">
        <v>18.582</v>
      </c>
      <c r="E7" s="1"/>
      <c r="F7" s="131">
        <v>50.156</v>
      </c>
      <c r="G7" s="1"/>
      <c r="H7" s="43"/>
      <c r="I7" s="1"/>
      <c r="J7" s="131">
        <v>103.665</v>
      </c>
      <c r="K7" s="1"/>
      <c r="L7" s="131">
        <v>16.849</v>
      </c>
      <c r="M7" s="1"/>
      <c r="N7" s="131">
        <v>2.082</v>
      </c>
      <c r="O7" s="1"/>
      <c r="P7" s="132">
        <v>99.925</v>
      </c>
      <c r="Q7" s="5"/>
      <c r="R7" s="43">
        <v>6.295</v>
      </c>
      <c r="S7" s="1"/>
      <c r="T7" s="43"/>
      <c r="U7" s="1"/>
      <c r="V7" s="43">
        <v>3.94</v>
      </c>
      <c r="W7" s="1"/>
      <c r="X7" s="43">
        <v>7.635</v>
      </c>
      <c r="Y7" s="1"/>
      <c r="Z7" s="43">
        <v>6.75</v>
      </c>
      <c r="AA7" s="1"/>
      <c r="AB7" s="43">
        <v>8.539</v>
      </c>
      <c r="AC7" s="1"/>
      <c r="AD7" s="43">
        <v>19.41</v>
      </c>
      <c r="AE7" s="1"/>
      <c r="AF7" s="43">
        <v>0.622</v>
      </c>
      <c r="AG7" s="1"/>
      <c r="AH7" s="1"/>
    </row>
    <row r="8" spans="1:34" ht="13.5" thickBot="1">
      <c r="A8" s="1">
        <v>1</v>
      </c>
      <c r="B8" s="131">
        <v>56.188</v>
      </c>
      <c r="C8" s="1">
        <f>C5*(B8-B7)</f>
        <v>314.40000000000055</v>
      </c>
      <c r="D8" s="131">
        <v>18.839</v>
      </c>
      <c r="E8" s="1">
        <f>E5*(D8-D7)</f>
        <v>925.1999999999924</v>
      </c>
      <c r="F8" s="131">
        <v>50.65</v>
      </c>
      <c r="G8" s="1">
        <f>G5*(F8-F7)</f>
        <v>1185.5999999999995</v>
      </c>
      <c r="H8" s="43"/>
      <c r="I8" s="1">
        <f>I5*(H8-H7)</f>
        <v>0</v>
      </c>
      <c r="J8" s="131">
        <v>103.74</v>
      </c>
      <c r="K8" s="1">
        <f>K5*(J8-J7)</f>
        <v>179.99999999997272</v>
      </c>
      <c r="L8" s="131">
        <v>16.936</v>
      </c>
      <c r="M8" s="1">
        <f>M5*(L8-L7)</f>
        <v>313.1999999999991</v>
      </c>
      <c r="N8" s="131">
        <v>2.2</v>
      </c>
      <c r="O8" s="1">
        <f>O5*(N8-N7)</f>
        <v>283.2000000000008</v>
      </c>
      <c r="P8" s="132">
        <v>99.962</v>
      </c>
      <c r="Q8" s="5">
        <f>Q5*(P8-P7)</f>
        <v>44.40000000000737</v>
      </c>
      <c r="R8" s="43">
        <v>6.299</v>
      </c>
      <c r="S8" s="1">
        <f>S5*(R8-R7)</f>
        <v>4.800000000000537</v>
      </c>
      <c r="T8" s="43"/>
      <c r="U8" s="1"/>
      <c r="V8" s="43">
        <v>4.01</v>
      </c>
      <c r="W8" s="1">
        <f>W5*(V8-V7)</f>
        <v>125.99999999999972</v>
      </c>
      <c r="X8" s="43">
        <v>7.645</v>
      </c>
      <c r="Y8" s="1">
        <f>Y5*(X8-X7)</f>
        <v>11.999999999999744</v>
      </c>
      <c r="Z8" s="43">
        <v>6.758</v>
      </c>
      <c r="AA8" s="1">
        <f>AA5*(Z8-Z7)</f>
        <v>14.400000000000013</v>
      </c>
      <c r="AB8" s="43">
        <v>8.539</v>
      </c>
      <c r="AC8" s="1">
        <f>AC5*(AB8-AB7)</f>
        <v>0</v>
      </c>
      <c r="AD8" s="43">
        <v>19.53</v>
      </c>
      <c r="AE8" s="1">
        <f>AE5*(AD8-AD7)</f>
        <v>300.0000000000025</v>
      </c>
      <c r="AF8" s="43">
        <v>0.634</v>
      </c>
      <c r="AG8" s="1">
        <f>AG5*(AF8-AF7)</f>
        <v>43.20000000000004</v>
      </c>
      <c r="AH8" s="1">
        <f aca="true" t="shared" si="0" ref="AH8:AH33">C8+E8+G8+I8+K8+M8+O8+Q8+S8+U8+W8+Y8+AA8+AC8+AE8+AG8</f>
        <v>3746.399999999974</v>
      </c>
    </row>
    <row r="9" spans="1:34" ht="13.5" thickBot="1">
      <c r="A9" s="1">
        <v>2</v>
      </c>
      <c r="B9" s="131">
        <v>56.332</v>
      </c>
      <c r="C9" s="1">
        <f>C5*(B9-B8)</f>
        <v>345.59999999999604</v>
      </c>
      <c r="D9" s="131">
        <v>19.098</v>
      </c>
      <c r="E9" s="1">
        <f>E5*(D9-D8)</f>
        <v>932.4000000000012</v>
      </c>
      <c r="F9" s="131">
        <v>51.169</v>
      </c>
      <c r="G9" s="1">
        <f>G5*(F9-F8)</f>
        <v>1245.599999999996</v>
      </c>
      <c r="H9" s="43"/>
      <c r="I9" s="1">
        <f>I5*(H9-H8)</f>
        <v>0</v>
      </c>
      <c r="J9" s="131">
        <v>103.885</v>
      </c>
      <c r="K9" s="1">
        <f>K5*(J9-J8)</f>
        <v>348.00000000002456</v>
      </c>
      <c r="L9" s="131">
        <v>17.03</v>
      </c>
      <c r="M9" s="1">
        <f>M5*(L9-L8)</f>
        <v>338.4000000000043</v>
      </c>
      <c r="N9" s="131">
        <v>2.33</v>
      </c>
      <c r="O9" s="1">
        <f>O5*(N9-N8)</f>
        <v>311.9999999999998</v>
      </c>
      <c r="P9" s="132">
        <v>100.012</v>
      </c>
      <c r="Q9" s="5">
        <f>Q5*(P9-P8)</f>
        <v>59.99999999999659</v>
      </c>
      <c r="R9" s="43">
        <v>6.3</v>
      </c>
      <c r="S9" s="1">
        <f>S5*(R9-R8)</f>
        <v>1.199999999999335</v>
      </c>
      <c r="T9" s="43"/>
      <c r="U9" s="1"/>
      <c r="V9" s="43">
        <v>4.07</v>
      </c>
      <c r="W9" s="1">
        <f>W5*(V9-V8)</f>
        <v>108.0000000000009</v>
      </c>
      <c r="X9" s="43">
        <v>7.657</v>
      </c>
      <c r="Y9" s="1">
        <f>Y5*(X9-X8)</f>
        <v>14.400000000000546</v>
      </c>
      <c r="Z9" s="43">
        <v>6.765</v>
      </c>
      <c r="AA9" s="1">
        <f>AA5*(Z9-Z8)</f>
        <v>12.599999999999412</v>
      </c>
      <c r="AB9" s="43">
        <v>8.539</v>
      </c>
      <c r="AC9" s="1">
        <f>AC5*(AB9-AB8)</f>
        <v>0</v>
      </c>
      <c r="AD9" s="43">
        <v>19.62</v>
      </c>
      <c r="AE9" s="1">
        <f>AE5*(AD9-AD8)</f>
        <v>224.99999999999966</v>
      </c>
      <c r="AF9" s="43">
        <v>0.644</v>
      </c>
      <c r="AG9" s="1">
        <f>AG5*(AF9-AF8)</f>
        <v>36.00000000000003</v>
      </c>
      <c r="AH9" s="1">
        <f t="shared" si="0"/>
        <v>3979.200000000018</v>
      </c>
    </row>
    <row r="10" spans="1:34" ht="13.5" thickBot="1">
      <c r="A10" s="1">
        <v>3</v>
      </c>
      <c r="B10" s="131">
        <v>56.475</v>
      </c>
      <c r="C10" s="1">
        <f>C5*(B10-B9)</f>
        <v>343.20000000000164</v>
      </c>
      <c r="D10" s="131">
        <v>19.358</v>
      </c>
      <c r="E10" s="1">
        <f>E5*(D10-D9)</f>
        <v>936.0000000000057</v>
      </c>
      <c r="F10" s="131">
        <v>51.681</v>
      </c>
      <c r="G10" s="1">
        <f>G5*(F10-F9)</f>
        <v>1228.800000000001</v>
      </c>
      <c r="H10" s="43"/>
      <c r="I10" s="1">
        <f>I5*(H10-H9)</f>
        <v>0</v>
      </c>
      <c r="J10" s="131">
        <v>103.993</v>
      </c>
      <c r="K10" s="1">
        <f>K5*(J10-J9)</f>
        <v>259.1999999999757</v>
      </c>
      <c r="L10" s="131">
        <v>17.12</v>
      </c>
      <c r="M10" s="1">
        <f>M5*(L10-L9)</f>
        <v>323.9999999999995</v>
      </c>
      <c r="N10" s="131">
        <v>2.46</v>
      </c>
      <c r="O10" s="1">
        <f>O5*(N10-N9)</f>
        <v>311.9999999999998</v>
      </c>
      <c r="P10" s="132">
        <v>100.065</v>
      </c>
      <c r="Q10" s="5">
        <f>Q5*(P10-P9)</f>
        <v>63.599999999996726</v>
      </c>
      <c r="R10" s="43">
        <v>6.305</v>
      </c>
      <c r="S10" s="1">
        <f>S5*(R10-R9)</f>
        <v>5.999999999999872</v>
      </c>
      <c r="T10" s="43"/>
      <c r="U10" s="1"/>
      <c r="V10" s="43">
        <v>4.13</v>
      </c>
      <c r="W10" s="1">
        <f>W5*(V10-V9)</f>
        <v>107.99999999999929</v>
      </c>
      <c r="X10" s="43">
        <v>7.669</v>
      </c>
      <c r="Y10" s="1">
        <f>Y5*(X10-X9)</f>
        <v>14.39999999999948</v>
      </c>
      <c r="Z10" s="43">
        <v>6.775</v>
      </c>
      <c r="AA10" s="1">
        <f>AA5*(Z10-Z9)</f>
        <v>18.000000000001215</v>
      </c>
      <c r="AB10" s="43">
        <v>8.539</v>
      </c>
      <c r="AC10" s="1">
        <f>AC5*(AB10-AB9)</f>
        <v>0</v>
      </c>
      <c r="AD10" s="43">
        <v>19.74</v>
      </c>
      <c r="AE10" s="1">
        <f>AE5*(AD10-AD9)</f>
        <v>299.99999999999363</v>
      </c>
      <c r="AF10" s="43">
        <v>0.65</v>
      </c>
      <c r="AG10" s="1">
        <f>AG5*(AF10-AF9)</f>
        <v>21.60000000000002</v>
      </c>
      <c r="AH10" s="1">
        <f t="shared" si="0"/>
        <v>3934.799999999974</v>
      </c>
    </row>
    <row r="11" spans="1:34" ht="13.5" thickBot="1">
      <c r="A11" s="1">
        <v>4</v>
      </c>
      <c r="B11" s="131">
        <v>56.618</v>
      </c>
      <c r="C11" s="1">
        <f>C5*(B11-B10)</f>
        <v>343.20000000000164</v>
      </c>
      <c r="D11" s="131">
        <v>19.619</v>
      </c>
      <c r="E11" s="1">
        <f>E5*(D11-D10)</f>
        <v>939.5999999999972</v>
      </c>
      <c r="F11" s="131">
        <v>52.183</v>
      </c>
      <c r="G11" s="1">
        <f>G5*(F11-F10)</f>
        <v>1204.8000000000059</v>
      </c>
      <c r="H11" s="43"/>
      <c r="I11" s="1">
        <f>I5*(H11-H10)</f>
        <v>0</v>
      </c>
      <c r="J11" s="131">
        <v>104.089</v>
      </c>
      <c r="K11" s="1">
        <f>K5*(J11-J10)</f>
        <v>230.40000000000873</v>
      </c>
      <c r="L11" s="131">
        <v>17.195</v>
      </c>
      <c r="M11" s="1">
        <f>M5*(L11-L10)</f>
        <v>269.99999999999744</v>
      </c>
      <c r="N11" s="131">
        <v>2.591</v>
      </c>
      <c r="O11" s="1">
        <f>O5*(N11-N10)</f>
        <v>314.40000000000055</v>
      </c>
      <c r="P11" s="131">
        <v>100.1</v>
      </c>
      <c r="Q11" s="1">
        <f>Q5*(P11-P10)</f>
        <v>41.99999999999591</v>
      </c>
      <c r="R11" s="43">
        <v>6.308</v>
      </c>
      <c r="S11" s="1">
        <f>S5*(R11-R10)</f>
        <v>3.6000000000001364</v>
      </c>
      <c r="T11" s="43"/>
      <c r="U11" s="1"/>
      <c r="V11" s="43">
        <v>4.19</v>
      </c>
      <c r="W11" s="1">
        <f>W5*(V11-V10)</f>
        <v>108.0000000000009</v>
      </c>
      <c r="X11" s="43">
        <v>7.68</v>
      </c>
      <c r="Y11" s="1">
        <f>Y5*(X11-X10)</f>
        <v>13.200000000000145</v>
      </c>
      <c r="Z11" s="43">
        <v>6.783</v>
      </c>
      <c r="AA11" s="1">
        <f>AA5*(Z11-Z10)</f>
        <v>14.400000000000013</v>
      </c>
      <c r="AB11" s="43">
        <v>8.539</v>
      </c>
      <c r="AC11" s="1">
        <f>AC5*(AB11-AB10)</f>
        <v>0</v>
      </c>
      <c r="AD11" s="43">
        <v>19.89</v>
      </c>
      <c r="AE11" s="1">
        <f>AE5*(AD11-AD10)</f>
        <v>375.00000000000534</v>
      </c>
      <c r="AF11" s="43">
        <v>0.653</v>
      </c>
      <c r="AG11" s="1">
        <f>AG5*(AF11-AF10)</f>
        <v>10.80000000000001</v>
      </c>
      <c r="AH11" s="1">
        <f t="shared" si="0"/>
        <v>3869.400000000014</v>
      </c>
    </row>
    <row r="12" spans="1:34" ht="13.5" thickBot="1">
      <c r="A12" s="1">
        <v>5</v>
      </c>
      <c r="B12" s="131">
        <v>56.713</v>
      </c>
      <c r="C12" s="1">
        <f>C5*(B12-B11)</f>
        <v>227.99999999999727</v>
      </c>
      <c r="D12" s="131">
        <v>19.771</v>
      </c>
      <c r="E12" s="1">
        <f>E5*(D12-D11)</f>
        <v>547.2000000000037</v>
      </c>
      <c r="F12" s="131">
        <v>52.515</v>
      </c>
      <c r="G12" s="1">
        <f>G5*(F12-F11)</f>
        <v>796.8000000000018</v>
      </c>
      <c r="H12" s="43"/>
      <c r="I12" s="1">
        <f>I5*(H12-H11)</f>
        <v>0</v>
      </c>
      <c r="J12" s="131">
        <v>104.172</v>
      </c>
      <c r="K12" s="1">
        <f>K5*(J12-J11)</f>
        <v>199.19999999999618</v>
      </c>
      <c r="L12" s="131">
        <v>17.265</v>
      </c>
      <c r="M12" s="1">
        <f>M5*(L12-L11)</f>
        <v>252.00000000000102</v>
      </c>
      <c r="N12" s="131">
        <v>2.669</v>
      </c>
      <c r="O12" s="1">
        <f>O5*(N12-N11)</f>
        <v>187.19999999999965</v>
      </c>
      <c r="P12" s="135">
        <v>100.145</v>
      </c>
      <c r="Q12" s="7">
        <f>Q5*(P12-P11)</f>
        <v>54.000000000002046</v>
      </c>
      <c r="R12" s="43">
        <v>6.31</v>
      </c>
      <c r="S12" s="1">
        <f>S5*(R12-R11)</f>
        <v>2.3999999999997357</v>
      </c>
      <c r="T12" s="43"/>
      <c r="U12" s="1"/>
      <c r="V12" s="43">
        <v>4.25</v>
      </c>
      <c r="W12" s="1">
        <f>W5*(V12-V11)</f>
        <v>107.99999999999929</v>
      </c>
      <c r="X12" s="43">
        <v>7.69</v>
      </c>
      <c r="Y12" s="1">
        <f>Y5*(X12-X11)</f>
        <v>12.00000000000081</v>
      </c>
      <c r="Z12" s="43">
        <v>6.796</v>
      </c>
      <c r="AA12" s="1">
        <f>AA5*(Z12-Z11)</f>
        <v>23.39999999999982</v>
      </c>
      <c r="AB12" s="43">
        <v>8.539</v>
      </c>
      <c r="AC12" s="1">
        <f>AC5*(AB12-AB11)</f>
        <v>0</v>
      </c>
      <c r="AD12" s="43">
        <v>19.93</v>
      </c>
      <c r="AE12" s="1">
        <f>AE5*(AD12-AD11)</f>
        <v>99.99999999999787</v>
      </c>
      <c r="AF12" s="43">
        <v>0.657</v>
      </c>
      <c r="AG12" s="1">
        <f>AG5*(AF12-AF11)</f>
        <v>14.400000000000013</v>
      </c>
      <c r="AH12" s="1">
        <f t="shared" si="0"/>
        <v>2524.5999999999985</v>
      </c>
    </row>
    <row r="13" spans="1:34" ht="13.5" thickBot="1">
      <c r="A13" s="1">
        <v>6</v>
      </c>
      <c r="B13" s="131">
        <v>56.844</v>
      </c>
      <c r="C13" s="1">
        <f>C5*(B13-B12)</f>
        <v>314.40000000000055</v>
      </c>
      <c r="D13" s="131">
        <v>20.025</v>
      </c>
      <c r="E13" s="1">
        <f>E5*(D13-D12)</f>
        <v>914.399999999992</v>
      </c>
      <c r="F13" s="131">
        <v>52.983</v>
      </c>
      <c r="G13" s="1">
        <f>G5*(F13-F12)</f>
        <v>1123.1999999999914</v>
      </c>
      <c r="H13" s="43"/>
      <c r="I13" s="1">
        <f>I5*(H13-H12)</f>
        <v>0</v>
      </c>
      <c r="J13" s="131">
        <v>104.282</v>
      </c>
      <c r="K13" s="1">
        <f>K5*(J13-J12)</f>
        <v>263.99999999999864</v>
      </c>
      <c r="L13" s="131">
        <v>17.355</v>
      </c>
      <c r="M13" s="1">
        <f>M5*(L13-L12)</f>
        <v>323.9999999999995</v>
      </c>
      <c r="N13" s="131">
        <v>2.784</v>
      </c>
      <c r="O13" s="1">
        <f>O5*(N13-N12)</f>
        <v>275.99999999999943</v>
      </c>
      <c r="P13" s="131">
        <v>100.2</v>
      </c>
      <c r="Q13" s="1">
        <f>Q5*(P13-P12)</f>
        <v>66.00000000000819</v>
      </c>
      <c r="R13" s="43">
        <v>6.312</v>
      </c>
      <c r="S13" s="1">
        <f>S5*(R13-R12)</f>
        <v>2.4000000000008015</v>
      </c>
      <c r="T13" s="43"/>
      <c r="U13" s="1"/>
      <c r="V13" s="43">
        <v>4.33</v>
      </c>
      <c r="W13" s="1">
        <f>W5*(V13-V12)</f>
        <v>144.0000000000001</v>
      </c>
      <c r="X13" s="43">
        <v>7.7</v>
      </c>
      <c r="Y13" s="1">
        <f>Y5*(X13-X12)</f>
        <v>11.999999999999744</v>
      </c>
      <c r="Z13" s="43">
        <v>6.81</v>
      </c>
      <c r="AA13" s="1">
        <f>AA5*(Z13-Z12)</f>
        <v>25.199999999998823</v>
      </c>
      <c r="AB13" s="43">
        <v>8.539</v>
      </c>
      <c r="AC13" s="1">
        <f>AC5*(AB13-AB12)</f>
        <v>0</v>
      </c>
      <c r="AD13" s="43">
        <v>19.98</v>
      </c>
      <c r="AE13" s="1">
        <f>AE5*(AD13-AD12)</f>
        <v>125.00000000000178</v>
      </c>
      <c r="AF13" s="43">
        <v>0.66</v>
      </c>
      <c r="AG13" s="1">
        <f>AG5*(AF13-AF12)</f>
        <v>10.80000000000001</v>
      </c>
      <c r="AH13" s="1">
        <f t="shared" si="0"/>
        <v>3601.399999999991</v>
      </c>
    </row>
    <row r="14" spans="1:34" ht="13.5" thickBot="1">
      <c r="A14" s="1">
        <v>7</v>
      </c>
      <c r="B14" s="131">
        <v>56.96</v>
      </c>
      <c r="C14" s="1">
        <f>C5*(B14-B13)</f>
        <v>278.3999999999992</v>
      </c>
      <c r="D14" s="131">
        <v>20.26</v>
      </c>
      <c r="E14" s="1">
        <f>E5*(D14-D13)</f>
        <v>846.0000000000107</v>
      </c>
      <c r="F14" s="131">
        <v>53.458</v>
      </c>
      <c r="G14" s="1">
        <f>G5*(F14-F13)</f>
        <v>1140.0000000000034</v>
      </c>
      <c r="H14" s="43"/>
      <c r="I14" s="1">
        <f>I5*(H14-H13)</f>
        <v>0</v>
      </c>
      <c r="J14" s="131">
        <v>104.397</v>
      </c>
      <c r="K14" s="1">
        <f>K5*(J14-J13)</f>
        <v>276.0000000000218</v>
      </c>
      <c r="L14" s="131">
        <v>17.44</v>
      </c>
      <c r="M14" s="1">
        <f>M5*(L14-L13)</f>
        <v>306.00000000000307</v>
      </c>
      <c r="N14" s="131">
        <v>2.89</v>
      </c>
      <c r="O14" s="1">
        <f>O5*(N14-N13)</f>
        <v>254.40000000000077</v>
      </c>
      <c r="P14" s="133">
        <v>100.248</v>
      </c>
      <c r="Q14" s="6">
        <f>Q5*(P14-P13)</f>
        <v>57.60000000000218</v>
      </c>
      <c r="R14" s="43">
        <v>6.315</v>
      </c>
      <c r="S14" s="1">
        <f>S5*(R14-R13)</f>
        <v>3.6000000000001364</v>
      </c>
      <c r="T14" s="43"/>
      <c r="U14" s="1"/>
      <c r="V14" s="43">
        <v>4.43</v>
      </c>
      <c r="W14" s="1">
        <f>W5*(V14-V13)</f>
        <v>179.99999999999937</v>
      </c>
      <c r="X14" s="43">
        <v>7.71</v>
      </c>
      <c r="Y14" s="1">
        <f>Y5*(X14-X13)</f>
        <v>11.999999999999744</v>
      </c>
      <c r="Z14" s="43">
        <v>6.819</v>
      </c>
      <c r="AA14" s="1">
        <f>AA5*(Z14-Z13)</f>
        <v>16.200000000000614</v>
      </c>
      <c r="AB14" s="43">
        <v>8.539</v>
      </c>
      <c r="AC14" s="1">
        <f>AC5*(AB14-AB13)</f>
        <v>0</v>
      </c>
      <c r="AD14" s="43">
        <v>20.1</v>
      </c>
      <c r="AE14" s="1">
        <f>AE5*(AD14-AD13)</f>
        <v>300.0000000000025</v>
      </c>
      <c r="AF14" s="43">
        <v>0.662</v>
      </c>
      <c r="AG14" s="1">
        <f>AG5*(AF14-AF13)</f>
        <v>7.200000000000006</v>
      </c>
      <c r="AH14" s="1">
        <f t="shared" si="0"/>
        <v>3677.400000000044</v>
      </c>
    </row>
    <row r="15" spans="1:34" ht="13.5" thickBot="1">
      <c r="A15" s="1">
        <v>8</v>
      </c>
      <c r="B15" s="131">
        <v>57.057</v>
      </c>
      <c r="C15" s="1">
        <f>C5*(B15-B14)</f>
        <v>232.80000000000314</v>
      </c>
      <c r="D15" s="131">
        <v>20.483</v>
      </c>
      <c r="E15" s="1">
        <f>E5*(D15-D14)</f>
        <v>802.7999999999963</v>
      </c>
      <c r="F15" s="131">
        <v>53.867</v>
      </c>
      <c r="G15" s="1">
        <f>G5*(F15-F14)</f>
        <v>981.5999999999974</v>
      </c>
      <c r="H15" s="43"/>
      <c r="I15" s="1">
        <f>I5*(H15-H14)</f>
        <v>0</v>
      </c>
      <c r="J15" s="131">
        <v>104.525</v>
      </c>
      <c r="K15" s="1">
        <f>K5*(J15-J14)</f>
        <v>307.2000000000003</v>
      </c>
      <c r="L15" s="131">
        <v>17.515</v>
      </c>
      <c r="M15" s="1">
        <f>M5*(L15-L14)</f>
        <v>269.99999999999744</v>
      </c>
      <c r="N15" s="131">
        <v>2.985</v>
      </c>
      <c r="O15" s="1">
        <f>O5*(N15-N14)</f>
        <v>227.9999999999994</v>
      </c>
      <c r="P15" s="135">
        <v>100.281</v>
      </c>
      <c r="Q15" s="7">
        <f>Q5*(P15-P14)</f>
        <v>39.6000000000015</v>
      </c>
      <c r="R15" s="43">
        <v>6.318</v>
      </c>
      <c r="S15" s="1">
        <f>S5*(R15-R14)</f>
        <v>3.5999999999990706</v>
      </c>
      <c r="T15" s="43"/>
      <c r="U15" s="1"/>
      <c r="V15" s="43">
        <v>4.53</v>
      </c>
      <c r="W15" s="1">
        <f>W5*(V15-V14)</f>
        <v>180.00000000000097</v>
      </c>
      <c r="X15" s="43">
        <v>7.72</v>
      </c>
      <c r="Y15" s="1">
        <f>Y5*(X15-X14)</f>
        <v>11.999999999999744</v>
      </c>
      <c r="Z15" s="43">
        <v>6.831</v>
      </c>
      <c r="AA15" s="1">
        <f>AA5*(Z15-Z14)</f>
        <v>21.60000000000082</v>
      </c>
      <c r="AB15" s="43">
        <v>8.539</v>
      </c>
      <c r="AC15" s="1">
        <f>AC5*(AB15-AB14)</f>
        <v>0</v>
      </c>
      <c r="AD15" s="43">
        <v>20.22</v>
      </c>
      <c r="AE15" s="1">
        <f>AE5*(AD15-AD14)</f>
        <v>299.99999999999363</v>
      </c>
      <c r="AF15" s="43">
        <v>0.664</v>
      </c>
      <c r="AG15" s="1">
        <f>AG5*(AF15-AF14)</f>
        <v>7.200000000000006</v>
      </c>
      <c r="AH15" s="1">
        <f t="shared" si="0"/>
        <v>3386.399999999989</v>
      </c>
    </row>
    <row r="16" spans="1:34" ht="13.5" thickBot="1">
      <c r="A16" s="1">
        <v>9</v>
      </c>
      <c r="B16" s="131">
        <v>57.21</v>
      </c>
      <c r="C16" s="1">
        <f>C5*(B16-B15)</f>
        <v>367.19999999999686</v>
      </c>
      <c r="D16" s="131">
        <v>20.698</v>
      </c>
      <c r="E16" s="1">
        <f>E5*(D16-D15)</f>
        <v>773.9999999999995</v>
      </c>
      <c r="F16" s="131">
        <v>54.301</v>
      </c>
      <c r="G16" s="1">
        <f>G5*(F16-F15)</f>
        <v>1041.600000000011</v>
      </c>
      <c r="H16" s="43"/>
      <c r="I16" s="1">
        <f>I5*(H16-H15)</f>
        <v>0</v>
      </c>
      <c r="J16" s="131">
        <v>104.701</v>
      </c>
      <c r="K16" s="1">
        <f>K5*(J16-J15)</f>
        <v>422.39999999997053</v>
      </c>
      <c r="L16" s="131">
        <v>17.677</v>
      </c>
      <c r="M16" s="1">
        <f>M5*(L16-L15)</f>
        <v>583.1999999999965</v>
      </c>
      <c r="N16" s="131">
        <v>3.115</v>
      </c>
      <c r="O16" s="1">
        <f>O5*(N16-N15)</f>
        <v>312.0000000000008</v>
      </c>
      <c r="P16" s="131">
        <v>100.3</v>
      </c>
      <c r="Q16" s="1">
        <f>Q5*(P16-P15)</f>
        <v>22.799999999989495</v>
      </c>
      <c r="R16" s="43">
        <v>6.325</v>
      </c>
      <c r="S16" s="1">
        <f>S5*(R16-R15)</f>
        <v>8.400000000000674</v>
      </c>
      <c r="T16" s="43"/>
      <c r="U16" s="1"/>
      <c r="V16" s="43">
        <v>4.64</v>
      </c>
      <c r="W16" s="1">
        <f>W5*(V16-V15)</f>
        <v>197.99999999999898</v>
      </c>
      <c r="X16" s="43">
        <v>7.73</v>
      </c>
      <c r="Y16" s="1">
        <f>Y5*(X16-X15)</f>
        <v>12.00000000000081</v>
      </c>
      <c r="Z16" s="43">
        <v>6.837</v>
      </c>
      <c r="AA16" s="1">
        <f>AA5*(Z16-Z15)</f>
        <v>10.79999999999881</v>
      </c>
      <c r="AB16" s="43">
        <v>8.539</v>
      </c>
      <c r="AC16" s="1">
        <f>AC5*(AB16-AB15)</f>
        <v>0</v>
      </c>
      <c r="AD16" s="43">
        <v>20.29</v>
      </c>
      <c r="AE16" s="1">
        <f>AE5*(AD16-AD15)</f>
        <v>175.0000000000007</v>
      </c>
      <c r="AF16" s="43">
        <v>0.671</v>
      </c>
      <c r="AG16" s="1">
        <f>AG5*(AF16-AF15)</f>
        <v>25.200000000000024</v>
      </c>
      <c r="AH16" s="1">
        <f t="shared" si="0"/>
        <v>3952.5999999999653</v>
      </c>
    </row>
    <row r="17" spans="1:34" ht="13.5" thickBot="1">
      <c r="A17" s="1">
        <v>10</v>
      </c>
      <c r="B17" s="131">
        <v>57.47</v>
      </c>
      <c r="C17" s="1">
        <f>C5*(B17-B16)</f>
        <v>623.9999999999952</v>
      </c>
      <c r="D17" s="131">
        <v>20.972</v>
      </c>
      <c r="E17" s="1">
        <f>E5*(D17-D16)</f>
        <v>986.4000000000033</v>
      </c>
      <c r="F17" s="131">
        <v>54.8</v>
      </c>
      <c r="G17" s="1">
        <f>G5*(F17-F16)</f>
        <v>1197.5999999999885</v>
      </c>
      <c r="H17" s="43"/>
      <c r="I17" s="1">
        <f>I5*(H17-H16)</f>
        <v>0</v>
      </c>
      <c r="J17" s="131">
        <v>104.997</v>
      </c>
      <c r="K17" s="1">
        <f>K5*(J17-J16)</f>
        <v>710.4000000000156</v>
      </c>
      <c r="L17" s="131">
        <v>17.704</v>
      </c>
      <c r="M17" s="1">
        <f>M5*(L17-L16)</f>
        <v>97.20000000000368</v>
      </c>
      <c r="N17" s="131">
        <v>3.377</v>
      </c>
      <c r="O17" s="1">
        <f>O5*(N17-N16)</f>
        <v>628.7999999999989</v>
      </c>
      <c r="P17" s="133">
        <v>100.37</v>
      </c>
      <c r="Q17" s="6">
        <f>Q5*(P17-P16)</f>
        <v>84.00000000000887</v>
      </c>
      <c r="R17" s="43">
        <v>6.335</v>
      </c>
      <c r="S17" s="1">
        <f>S5*(R17-R16)</f>
        <v>11.999999999999744</v>
      </c>
      <c r="T17" s="43"/>
      <c r="U17" s="1"/>
      <c r="V17" s="43">
        <v>4.77</v>
      </c>
      <c r="W17" s="1">
        <f>W5*(V17-V16)</f>
        <v>233.9999999999998</v>
      </c>
      <c r="X17" s="43">
        <v>7.74</v>
      </c>
      <c r="Y17" s="1">
        <f>Y5*(X17-X16)</f>
        <v>11.999999999999744</v>
      </c>
      <c r="Z17" s="43">
        <v>6.841</v>
      </c>
      <c r="AA17" s="1">
        <f>AA5*(Z17-Z16)</f>
        <v>7.200000000000806</v>
      </c>
      <c r="AB17" s="43">
        <v>8.539</v>
      </c>
      <c r="AC17" s="1">
        <f>AC5*(AB17-AB16)</f>
        <v>0</v>
      </c>
      <c r="AD17" s="43">
        <v>20.41</v>
      </c>
      <c r="AE17" s="1">
        <f>AE5*(AD17-AD16)</f>
        <v>300.0000000000025</v>
      </c>
      <c r="AF17" s="43">
        <v>0.68</v>
      </c>
      <c r="AG17" s="1">
        <f>AG5*(AF17-AF16)</f>
        <v>32.40000000000003</v>
      </c>
      <c r="AH17" s="1">
        <f t="shared" si="0"/>
        <v>4926.000000000018</v>
      </c>
    </row>
    <row r="18" spans="1:34" ht="13.5" thickBot="1">
      <c r="A18" s="1">
        <v>11</v>
      </c>
      <c r="B18" s="131">
        <v>57.66</v>
      </c>
      <c r="C18" s="1">
        <f>C5*(B18-B17)</f>
        <v>455.99999999999454</v>
      </c>
      <c r="D18" s="131">
        <v>21.623</v>
      </c>
      <c r="E18" s="1">
        <f>E5*(D18-D17)</f>
        <v>2343.5999999999995</v>
      </c>
      <c r="F18" s="131">
        <v>56.122</v>
      </c>
      <c r="G18" s="1">
        <f>G5*(F18-F17)</f>
        <v>3172.8000000000065</v>
      </c>
      <c r="H18" s="43"/>
      <c r="I18" s="1">
        <f>I5*(H18-H17)</f>
        <v>0</v>
      </c>
      <c r="J18" s="131">
        <v>105.237</v>
      </c>
      <c r="K18" s="1">
        <f>K5*(J18-J17)</f>
        <v>575.9999999999877</v>
      </c>
      <c r="L18" s="131">
        <v>17.893</v>
      </c>
      <c r="M18" s="1">
        <f>M5*(L18-L17)</f>
        <v>680.4000000000002</v>
      </c>
      <c r="N18" s="131">
        <v>3.399</v>
      </c>
      <c r="O18" s="1">
        <f>O5*(N18-N17)</f>
        <v>52.80000000000058</v>
      </c>
      <c r="P18" s="135">
        <v>100.51</v>
      </c>
      <c r="Q18" s="7">
        <f>Q5*(P18-P17)</f>
        <v>168.00000000000068</v>
      </c>
      <c r="R18" s="43">
        <v>6.344</v>
      </c>
      <c r="S18" s="1">
        <f>S5*(R18-R17)</f>
        <v>10.80000000000041</v>
      </c>
      <c r="T18" s="43"/>
      <c r="U18" s="1"/>
      <c r="V18" s="43">
        <v>4.89</v>
      </c>
      <c r="W18" s="1">
        <f>W5*(V18-V17)</f>
        <v>216.0000000000002</v>
      </c>
      <c r="X18" s="43">
        <v>7.75</v>
      </c>
      <c r="Y18" s="1">
        <f>Y5*(X18-X17)</f>
        <v>11.999999999999744</v>
      </c>
      <c r="Z18" s="43">
        <v>6.846</v>
      </c>
      <c r="AA18" s="1">
        <f>AA5*(Z18-Z17)</f>
        <v>8.999999999999808</v>
      </c>
      <c r="AB18" s="43">
        <v>8.539</v>
      </c>
      <c r="AC18" s="1">
        <f>AC5*(AB18-AB17)</f>
        <v>0</v>
      </c>
      <c r="AD18" s="43">
        <v>20.57</v>
      </c>
      <c r="AE18" s="1">
        <f>AE5*(AD18-AD17)</f>
        <v>400.00000000000034</v>
      </c>
      <c r="AF18" s="43">
        <v>0.688</v>
      </c>
      <c r="AG18" s="1">
        <f>AG5*(AF18-AF17)</f>
        <v>28.799999999999628</v>
      </c>
      <c r="AH18" s="1">
        <f t="shared" si="0"/>
        <v>8126.19999999999</v>
      </c>
    </row>
    <row r="19" spans="1:34" ht="13.5" thickBot="1">
      <c r="A19" s="1">
        <v>12</v>
      </c>
      <c r="B19" s="131">
        <v>57.903</v>
      </c>
      <c r="C19" s="1">
        <f>C5*(B19-B18)</f>
        <v>583.200000000005</v>
      </c>
      <c r="D19" s="131">
        <v>21.9</v>
      </c>
      <c r="E19" s="1">
        <f>E5*(D19-D18)</f>
        <v>997.199999999991</v>
      </c>
      <c r="F19" s="131">
        <v>56.814</v>
      </c>
      <c r="G19" s="1">
        <f>G5*(F19-F18)</f>
        <v>1660.8000000000004</v>
      </c>
      <c r="H19" s="43"/>
      <c r="I19" s="1">
        <f>I5*(H19-H18)</f>
        <v>0</v>
      </c>
      <c r="J19" s="131">
        <v>105.411</v>
      </c>
      <c r="K19" s="1">
        <f>K5*(J19-J18)</f>
        <v>417.6000000000158</v>
      </c>
      <c r="L19" s="131">
        <v>17.998</v>
      </c>
      <c r="M19" s="1">
        <f>M5*(L19-L18)</f>
        <v>378.00000000000153</v>
      </c>
      <c r="N19" s="131">
        <v>3.509</v>
      </c>
      <c r="O19" s="1">
        <f>O5*(N19-N18)</f>
        <v>263.9999999999997</v>
      </c>
      <c r="P19" s="131">
        <v>100.625</v>
      </c>
      <c r="Q19" s="1">
        <f>Q5*(P19-P18)</f>
        <v>137.99999999999386</v>
      </c>
      <c r="R19" s="43">
        <v>6.355</v>
      </c>
      <c r="S19" s="1">
        <f>S5*(R19-R18)</f>
        <v>13.200000000000145</v>
      </c>
      <c r="T19" s="43"/>
      <c r="U19" s="1"/>
      <c r="V19" s="43">
        <v>5</v>
      </c>
      <c r="W19" s="1">
        <f>W5*(V19-V18)</f>
        <v>198.00000000000057</v>
      </c>
      <c r="X19" s="43">
        <v>7.759</v>
      </c>
      <c r="Y19" s="1">
        <f>Y5*(X19-X18)</f>
        <v>10.80000000000041</v>
      </c>
      <c r="Z19" s="43">
        <v>6.852</v>
      </c>
      <c r="AA19" s="1">
        <f>AA5*(Z19-Z18)</f>
        <v>10.80000000000041</v>
      </c>
      <c r="AB19" s="43">
        <v>8.539</v>
      </c>
      <c r="AC19" s="1">
        <f>AC5*(AB19-AB18)</f>
        <v>0</v>
      </c>
      <c r="AD19" s="43">
        <v>20.68</v>
      </c>
      <c r="AE19" s="1">
        <f>AE5*(AD19-AD18)</f>
        <v>274.9999999999986</v>
      </c>
      <c r="AF19" s="43">
        <v>0.696</v>
      </c>
      <c r="AG19" s="1">
        <f>AG5*(AF19-AF18)</f>
        <v>28.800000000000026</v>
      </c>
      <c r="AH19" s="1">
        <f t="shared" si="0"/>
        <v>4975.400000000006</v>
      </c>
    </row>
    <row r="20" spans="1:34" ht="13.5" thickBot="1">
      <c r="A20" s="1">
        <v>13</v>
      </c>
      <c r="B20" s="131">
        <v>58.103</v>
      </c>
      <c r="C20" s="1">
        <f>C5*(B20-B19)</f>
        <v>480.0000000000068</v>
      </c>
      <c r="D20" s="131">
        <v>22.374</v>
      </c>
      <c r="E20" s="1">
        <f>E5*(D20-D19)</f>
        <v>1706.4000000000008</v>
      </c>
      <c r="F20" s="131">
        <v>57.691</v>
      </c>
      <c r="G20" s="1">
        <f>G5*(F20-F19)</f>
        <v>2104.8000000000056</v>
      </c>
      <c r="H20" s="43"/>
      <c r="I20" s="1">
        <f>I5*(H20-H19)</f>
        <v>0</v>
      </c>
      <c r="J20" s="131">
        <v>105.672</v>
      </c>
      <c r="K20" s="1">
        <f>K5*(J20-J19)</f>
        <v>626.3999999999896</v>
      </c>
      <c r="L20" s="131">
        <v>18.137</v>
      </c>
      <c r="M20" s="1">
        <f>M5*(L20-L19)</f>
        <v>500.39999999999765</v>
      </c>
      <c r="N20" s="131">
        <v>3.68</v>
      </c>
      <c r="O20" s="1">
        <f>O5*(N20-N19)</f>
        <v>410.40000000000066</v>
      </c>
      <c r="P20" s="133">
        <v>100.716</v>
      </c>
      <c r="Q20" s="6">
        <f>Q5*(P20-P19)</f>
        <v>109.19999999999277</v>
      </c>
      <c r="R20" s="43">
        <v>6.362</v>
      </c>
      <c r="S20" s="1">
        <f>S5*(R20-R19)</f>
        <v>8.399999999999608</v>
      </c>
      <c r="T20" s="43"/>
      <c r="U20" s="1"/>
      <c r="V20" s="43">
        <v>5.09</v>
      </c>
      <c r="W20" s="1">
        <f>W5*(V20-V19)</f>
        <v>161.99999999999974</v>
      </c>
      <c r="X20" s="43">
        <v>7.76</v>
      </c>
      <c r="Y20" s="1">
        <f>Y5*(X20-X19)</f>
        <v>1.199999999999335</v>
      </c>
      <c r="Z20" s="43">
        <v>6.857</v>
      </c>
      <c r="AA20" s="1">
        <f>AA5*(Z20-Z19)</f>
        <v>8.999999999999808</v>
      </c>
      <c r="AB20" s="43">
        <v>8.539</v>
      </c>
      <c r="AC20" s="1">
        <f>AC5*(AB20-AB19)</f>
        <v>0</v>
      </c>
      <c r="AD20" s="43">
        <v>20.79</v>
      </c>
      <c r="AE20" s="1">
        <f>AE5*(AD20-AD19)</f>
        <v>274.9999999999986</v>
      </c>
      <c r="AF20" s="43">
        <v>0.697</v>
      </c>
      <c r="AG20" s="1">
        <f>AG5*(AF20-AF19)</f>
        <v>3.600000000000003</v>
      </c>
      <c r="AH20" s="1">
        <f t="shared" si="0"/>
        <v>6396.799999999991</v>
      </c>
    </row>
    <row r="21" spans="1:34" ht="13.5" thickBot="1">
      <c r="A21" s="1">
        <v>14</v>
      </c>
      <c r="B21" s="131">
        <v>58.331</v>
      </c>
      <c r="C21" s="1">
        <f>C5*(B21-B20)</f>
        <v>547.2000000000037</v>
      </c>
      <c r="D21" s="131">
        <v>22.768</v>
      </c>
      <c r="E21" s="1">
        <f>E5*(D21-D20)</f>
        <v>1418.400000000007</v>
      </c>
      <c r="F21" s="131">
        <v>58.421</v>
      </c>
      <c r="G21" s="1">
        <f>G5*(F21-F20)</f>
        <v>1751.9999999999925</v>
      </c>
      <c r="H21" s="43"/>
      <c r="I21" s="1">
        <f>I5*(H21-H20)</f>
        <v>0</v>
      </c>
      <c r="J21" s="131">
        <v>105.886</v>
      </c>
      <c r="K21" s="1">
        <f>K5*(J21-J20)</f>
        <v>513.5999999999967</v>
      </c>
      <c r="L21" s="131">
        <v>18.224</v>
      </c>
      <c r="M21" s="1">
        <f>M5*(L21-L20)</f>
        <v>313.1999999999991</v>
      </c>
      <c r="N21" s="131">
        <v>3.802</v>
      </c>
      <c r="O21" s="1">
        <f>O5*(N21-N20)</f>
        <v>292.7999999999997</v>
      </c>
      <c r="P21" s="133">
        <v>100.783</v>
      </c>
      <c r="Q21" s="6">
        <f>Q5*(P21-P20)</f>
        <v>80.40000000000873</v>
      </c>
      <c r="R21" s="43">
        <v>6.374</v>
      </c>
      <c r="S21" s="1">
        <f>S5*(R21-R20)</f>
        <v>14.39999999999948</v>
      </c>
      <c r="T21" s="43"/>
      <c r="U21" s="1"/>
      <c r="V21" s="43">
        <v>5.18</v>
      </c>
      <c r="W21" s="1">
        <f>W5*(V21-V20)</f>
        <v>161.99999999999974</v>
      </c>
      <c r="X21" s="43">
        <v>7.77</v>
      </c>
      <c r="Y21" s="1">
        <f>Y5*(X21-X20)</f>
        <v>11.999999999999744</v>
      </c>
      <c r="Z21" s="43">
        <v>6.865</v>
      </c>
      <c r="AA21" s="1">
        <f>AA5*(Z21-Z20)</f>
        <v>14.400000000000013</v>
      </c>
      <c r="AB21" s="43">
        <v>8.542</v>
      </c>
      <c r="AC21" s="1">
        <f>AC5*(AB21-AB20)</f>
        <v>7.200000000000273</v>
      </c>
      <c r="AD21" s="43">
        <v>20.85</v>
      </c>
      <c r="AE21" s="1">
        <f>AE5*(AD21-AD20)</f>
        <v>150.00000000000568</v>
      </c>
      <c r="AF21" s="43">
        <v>0.704</v>
      </c>
      <c r="AG21" s="1">
        <f>AG5*(AF21-AF20)</f>
        <v>25.200000000000024</v>
      </c>
      <c r="AH21" s="1">
        <f t="shared" si="0"/>
        <v>5302.800000000013</v>
      </c>
    </row>
    <row r="22" spans="1:34" ht="13.5" thickBot="1">
      <c r="A22" s="1">
        <v>15</v>
      </c>
      <c r="B22" s="131">
        <v>58.544</v>
      </c>
      <c r="C22" s="1">
        <f>C5*(B22-B21)</f>
        <v>511.19999999998527</v>
      </c>
      <c r="D22" s="131">
        <v>23.094</v>
      </c>
      <c r="E22" s="1">
        <f>E5*(D22-D21)</f>
        <v>1173.6000000000017</v>
      </c>
      <c r="F22" s="131">
        <v>59.251</v>
      </c>
      <c r="G22" s="1">
        <f>G5*(F22-F21)</f>
        <v>1991.999999999996</v>
      </c>
      <c r="H22" s="43"/>
      <c r="I22" s="1">
        <f>I5*(H22-H21)</f>
        <v>0</v>
      </c>
      <c r="J22" s="131">
        <v>106.099</v>
      </c>
      <c r="K22" s="1">
        <f>K5*(J22-J21)</f>
        <v>511.2000000000194</v>
      </c>
      <c r="L22" s="131">
        <v>18.377</v>
      </c>
      <c r="M22" s="1">
        <f>M5*(L22-L21)</f>
        <v>550.7999999999953</v>
      </c>
      <c r="N22" s="131">
        <v>3.958</v>
      </c>
      <c r="O22" s="1">
        <f>O5*(N22-N21)</f>
        <v>374.4000000000003</v>
      </c>
      <c r="P22" s="135">
        <v>100.891</v>
      </c>
      <c r="Q22" s="7">
        <f>Q5*(P22-P21)</f>
        <v>129.6000000000049</v>
      </c>
      <c r="R22" s="43">
        <v>6.384</v>
      </c>
      <c r="S22" s="1">
        <f>S5*(R22-R21)</f>
        <v>12.00000000000081</v>
      </c>
      <c r="T22" s="43"/>
      <c r="U22" s="1"/>
      <c r="V22" s="43">
        <v>5.27</v>
      </c>
      <c r="W22" s="1">
        <f>W5*(V22-V21)</f>
        <v>161.99999999999974</v>
      </c>
      <c r="X22" s="43">
        <v>7.78</v>
      </c>
      <c r="Y22" s="1">
        <f>Y5*(X22-X21)</f>
        <v>12.00000000000081</v>
      </c>
      <c r="Z22" s="43">
        <v>6.872</v>
      </c>
      <c r="AA22" s="1">
        <f>AA5*(Z22-Z21)</f>
        <v>12.599999999999412</v>
      </c>
      <c r="AB22" s="43">
        <v>8.546</v>
      </c>
      <c r="AC22" s="1">
        <f>AC5*(AB22-AB21)</f>
        <v>9.599999999998943</v>
      </c>
      <c r="AD22" s="43">
        <v>21.04</v>
      </c>
      <c r="AE22" s="1">
        <f>AE5*(AD22-AD21)</f>
        <v>474.9999999999943</v>
      </c>
      <c r="AF22" s="43">
        <v>0.712</v>
      </c>
      <c r="AG22" s="1">
        <f>AG5*(AF22-AF21)</f>
        <v>28.800000000000026</v>
      </c>
      <c r="AH22" s="1">
        <f t="shared" si="0"/>
        <v>5954.799999999997</v>
      </c>
    </row>
    <row r="23" spans="1:34" ht="13.5" thickBot="1">
      <c r="A23" s="1">
        <v>16</v>
      </c>
      <c r="B23" s="131">
        <v>58.861</v>
      </c>
      <c r="C23" s="1">
        <f>C5*(B23-B22)</f>
        <v>760.8000000000004</v>
      </c>
      <c r="D23" s="131">
        <v>23.233</v>
      </c>
      <c r="E23" s="1">
        <f>E5*(D23-D22)</f>
        <v>500.39999999999765</v>
      </c>
      <c r="F23" s="131">
        <v>59.811</v>
      </c>
      <c r="G23" s="1">
        <f>G5*(F23-F22)</f>
        <v>1344.0000000000055</v>
      </c>
      <c r="H23" s="43"/>
      <c r="I23" s="1">
        <f>I5*(H23-H22)</f>
        <v>0</v>
      </c>
      <c r="J23" s="131">
        <v>106.194</v>
      </c>
      <c r="K23" s="1">
        <f>K5*(J23-J22)</f>
        <v>227.99999999999727</v>
      </c>
      <c r="L23" s="131">
        <v>18.422</v>
      </c>
      <c r="M23" s="1">
        <f>M5*(L23-L22)</f>
        <v>162.00000000000614</v>
      </c>
      <c r="N23" s="131">
        <v>4.01</v>
      </c>
      <c r="O23" s="1">
        <f>O5*(N23-N22)</f>
        <v>124.79999999999905</v>
      </c>
      <c r="P23" s="131">
        <v>100.991</v>
      </c>
      <c r="Q23" s="1">
        <f>Q5*(P23-P22)</f>
        <v>119.99999999999318</v>
      </c>
      <c r="R23" s="43">
        <v>6.394</v>
      </c>
      <c r="S23" s="1">
        <f>S5*(R23-R22)</f>
        <v>11.999999999999744</v>
      </c>
      <c r="T23" s="43"/>
      <c r="U23" s="1"/>
      <c r="V23" s="43">
        <v>5.36</v>
      </c>
      <c r="W23" s="1">
        <f>W5*(V23-V22)</f>
        <v>162.00000000000134</v>
      </c>
      <c r="X23" s="43">
        <v>7.79</v>
      </c>
      <c r="Y23" s="1">
        <f>Y5*(X23-X22)</f>
        <v>11.999999999999744</v>
      </c>
      <c r="Z23" s="43">
        <v>6.879</v>
      </c>
      <c r="AA23" s="1">
        <f>AA5*(Z23-Z22)</f>
        <v>12.599999999999412</v>
      </c>
      <c r="AB23" s="43">
        <v>8.55</v>
      </c>
      <c r="AC23" s="1">
        <f>AC5*(AB23-AB22)</f>
        <v>9.600000000003206</v>
      </c>
      <c r="AD23" s="43">
        <v>21.2</v>
      </c>
      <c r="AE23" s="1">
        <f>AE5*(AD23-AD22)</f>
        <v>400.00000000000034</v>
      </c>
      <c r="AF23" s="43">
        <v>0.72</v>
      </c>
      <c r="AG23" s="1">
        <f>AG5*(AF23-AF22)</f>
        <v>28.800000000000026</v>
      </c>
      <c r="AH23" s="1">
        <f t="shared" si="0"/>
        <v>3877.000000000003</v>
      </c>
    </row>
    <row r="24" spans="1:34" ht="13.5" thickBot="1">
      <c r="A24" s="1">
        <v>17</v>
      </c>
      <c r="B24" s="131">
        <v>58.994</v>
      </c>
      <c r="C24" s="1">
        <f>C5*(B24-B23)</f>
        <v>319.2000000000064</v>
      </c>
      <c r="D24" s="131">
        <v>23.512</v>
      </c>
      <c r="E24" s="1">
        <f>E5*(D24-D23)</f>
        <v>1004.3999999999996</v>
      </c>
      <c r="F24" s="131">
        <v>60.122</v>
      </c>
      <c r="G24" s="1">
        <f>G5*(F24-F23)</f>
        <v>746.3999999999999</v>
      </c>
      <c r="H24" s="43"/>
      <c r="I24" s="1">
        <f>I5*(H24-H23)</f>
        <v>0</v>
      </c>
      <c r="J24" s="131">
        <v>106.302</v>
      </c>
      <c r="K24" s="1">
        <f>K5*(J24-J23)</f>
        <v>259.2000000000098</v>
      </c>
      <c r="L24" s="131">
        <v>18.603</v>
      </c>
      <c r="M24" s="1">
        <f>M5*(L24-L23)</f>
        <v>651.6000000000033</v>
      </c>
      <c r="N24" s="131">
        <v>4.237</v>
      </c>
      <c r="O24" s="1">
        <f>O5*(N24-N23)</f>
        <v>544.8000000000008</v>
      </c>
      <c r="P24" s="135">
        <v>100.998</v>
      </c>
      <c r="Q24" s="7">
        <f>Q5*(P24-P23)</f>
        <v>8.400000000006003</v>
      </c>
      <c r="R24" s="43">
        <v>6.4</v>
      </c>
      <c r="S24" s="1">
        <f>S5*(R24-R23)</f>
        <v>7.200000000000273</v>
      </c>
      <c r="T24" s="43"/>
      <c r="U24" s="1"/>
      <c r="V24" s="43">
        <v>5.44</v>
      </c>
      <c r="W24" s="1">
        <f>W5*(V24-V23)</f>
        <v>144.0000000000001</v>
      </c>
      <c r="X24" s="43">
        <v>7.8</v>
      </c>
      <c r="Y24" s="1">
        <f>Y5*(X24-X23)</f>
        <v>11.999999999999744</v>
      </c>
      <c r="Z24" s="43">
        <v>6.885</v>
      </c>
      <c r="AA24" s="1">
        <f>AA5*(Z24-Z23)</f>
        <v>10.80000000000041</v>
      </c>
      <c r="AB24" s="43">
        <v>8.554</v>
      </c>
      <c r="AC24" s="1">
        <f>AC5*(AB24-AB23)</f>
        <v>9.599999999998943</v>
      </c>
      <c r="AD24" s="43">
        <v>21.35</v>
      </c>
      <c r="AE24" s="1">
        <f>AE5*(AD24-AD23)</f>
        <v>375.00000000000534</v>
      </c>
      <c r="AF24" s="43">
        <v>0.729</v>
      </c>
      <c r="AG24" s="1">
        <f>AG5*(AF24-AF23)</f>
        <v>32.40000000000003</v>
      </c>
      <c r="AH24" s="1">
        <f t="shared" si="0"/>
        <v>4125.000000000031</v>
      </c>
    </row>
    <row r="25" spans="1:34" ht="13.5" thickBot="1">
      <c r="A25" s="1">
        <v>18</v>
      </c>
      <c r="B25" s="131">
        <v>59.051</v>
      </c>
      <c r="C25" s="1">
        <f>C5*(B25-B24)</f>
        <v>136.80000000000518</v>
      </c>
      <c r="D25" s="131">
        <v>23.91</v>
      </c>
      <c r="E25" s="1">
        <f>E5*(D25-D24)</f>
        <v>1432.7999999999988</v>
      </c>
      <c r="F25" s="131">
        <v>60.891</v>
      </c>
      <c r="G25" s="1">
        <f>G5*(F25-F24)</f>
        <v>1845.599999999996</v>
      </c>
      <c r="H25" s="43"/>
      <c r="I25" s="1">
        <f>I5*(H25-H24)</f>
        <v>0</v>
      </c>
      <c r="J25" s="131">
        <v>106.5</v>
      </c>
      <c r="K25" s="1">
        <f>K5*(J25-J24)</f>
        <v>475.1999999999839</v>
      </c>
      <c r="L25" s="131">
        <v>18.701</v>
      </c>
      <c r="M25" s="1">
        <f>M5*(L25-L24)</f>
        <v>352.7999999999963</v>
      </c>
      <c r="N25" s="131">
        <v>4.313</v>
      </c>
      <c r="O25" s="1">
        <f>O5*(N25-N24)</f>
        <v>182.3999999999991</v>
      </c>
      <c r="P25" s="132">
        <v>101.006</v>
      </c>
      <c r="Q25" s="5">
        <f>Q5*(P25-P24)</f>
        <v>9.59999999999468</v>
      </c>
      <c r="R25" s="43">
        <v>6.408</v>
      </c>
      <c r="S25" s="1">
        <f>S5*(R25-R24)</f>
        <v>9.600000000000009</v>
      </c>
      <c r="T25" s="43"/>
      <c r="U25" s="1"/>
      <c r="V25" s="43">
        <v>5.53</v>
      </c>
      <c r="W25" s="1">
        <f>W5*(V25-V24)</f>
        <v>161.99999999999974</v>
      </c>
      <c r="X25" s="43">
        <v>7.808</v>
      </c>
      <c r="Y25" s="1">
        <f>Y5*(X25-X24)</f>
        <v>9.600000000000009</v>
      </c>
      <c r="Z25" s="43">
        <v>6.89</v>
      </c>
      <c r="AA25" s="1">
        <f>AA5*(Z25-Z24)</f>
        <v>8.999999999999808</v>
      </c>
      <c r="AB25" s="43">
        <v>8.558</v>
      </c>
      <c r="AC25" s="1">
        <f>AC5*(AB25-AB24)</f>
        <v>9.599999999998943</v>
      </c>
      <c r="AD25" s="43">
        <v>21.5</v>
      </c>
      <c r="AE25" s="1">
        <f>AE5*(AD25-AD24)</f>
        <v>374.9999999999965</v>
      </c>
      <c r="AF25" s="43">
        <v>0.737</v>
      </c>
      <c r="AG25" s="1">
        <f>AG5*(AF25-AF24)</f>
        <v>28.800000000000026</v>
      </c>
      <c r="AH25" s="1">
        <f t="shared" si="0"/>
        <v>5038.799999999969</v>
      </c>
    </row>
    <row r="26" spans="1:34" ht="13.5" thickBot="1">
      <c r="A26" s="1">
        <v>19</v>
      </c>
      <c r="B26" s="131">
        <v>59.251</v>
      </c>
      <c r="C26" s="1">
        <f>C5*(B26-B25)</f>
        <v>479.99999999998977</v>
      </c>
      <c r="D26" s="131">
        <v>24.215</v>
      </c>
      <c r="E26" s="1">
        <f>E5*(D26-D25)</f>
        <v>1097.999999999999</v>
      </c>
      <c r="F26" s="131">
        <v>61.829</v>
      </c>
      <c r="G26" s="1">
        <f>G5*(F26-F25)</f>
        <v>2251.2000000000057</v>
      </c>
      <c r="H26" s="43"/>
      <c r="I26" s="1">
        <f>I5*(H26-H25)</f>
        <v>0</v>
      </c>
      <c r="J26" s="131">
        <v>106.638</v>
      </c>
      <c r="K26" s="1">
        <f>K5*(J26-J25)</f>
        <v>331.20000000001255</v>
      </c>
      <c r="L26" s="131">
        <v>18.753</v>
      </c>
      <c r="M26" s="1">
        <f>M5*(L26-L25)</f>
        <v>187.19999999999857</v>
      </c>
      <c r="N26" s="131">
        <v>4.414</v>
      </c>
      <c r="O26" s="1">
        <f>O5*(N26-N25)</f>
        <v>242.39999999999995</v>
      </c>
      <c r="P26" s="132">
        <v>101.095</v>
      </c>
      <c r="Q26" s="5">
        <f>Q5*(P26-P25)</f>
        <v>106.79999999999836</v>
      </c>
      <c r="R26" s="43">
        <v>6.413</v>
      </c>
      <c r="S26" s="1">
        <f>S5*(R26-R25)</f>
        <v>5.999999999999872</v>
      </c>
      <c r="T26" s="43"/>
      <c r="U26" s="1"/>
      <c r="V26" s="43">
        <v>5.61</v>
      </c>
      <c r="W26" s="1">
        <f>W5*(V26-V25)</f>
        <v>144.0000000000001</v>
      </c>
      <c r="X26" s="43">
        <v>7.81</v>
      </c>
      <c r="Y26" s="1">
        <f>Y5*(X26-X25)</f>
        <v>2.3999999999997357</v>
      </c>
      <c r="Z26" s="43">
        <v>6.9</v>
      </c>
      <c r="AA26" s="1">
        <f>AA5*(Z26-Z25)</f>
        <v>18.000000000001215</v>
      </c>
      <c r="AB26" s="43">
        <v>8.563</v>
      </c>
      <c r="AC26" s="1">
        <f>AC5*(AB26-AB25)</f>
        <v>12.000000000001876</v>
      </c>
      <c r="AD26" s="43">
        <v>21.72</v>
      </c>
      <c r="AE26" s="1">
        <f>AE5*(AD26-AD25)</f>
        <v>549.9999999999972</v>
      </c>
      <c r="AF26" s="43">
        <v>0.738</v>
      </c>
      <c r="AG26" s="1">
        <f>AG5*(AF26-AF25)</f>
        <v>3.600000000000003</v>
      </c>
      <c r="AH26" s="1">
        <f t="shared" si="0"/>
        <v>5432.800000000004</v>
      </c>
    </row>
    <row r="27" spans="1:34" ht="13.5" thickBot="1">
      <c r="A27" s="1">
        <v>20</v>
      </c>
      <c r="B27" s="131">
        <v>59.531</v>
      </c>
      <c r="C27" s="1">
        <f>C5*(B27-B26)</f>
        <v>672.0000000000027</v>
      </c>
      <c r="D27" s="131">
        <v>24.655</v>
      </c>
      <c r="E27" s="1">
        <f>E5*(D27-D26)</f>
        <v>1584.0000000000045</v>
      </c>
      <c r="F27" s="131">
        <v>62.831</v>
      </c>
      <c r="G27" s="1">
        <f>G5*(F27-F26)</f>
        <v>2404.8000000000056</v>
      </c>
      <c r="H27" s="43"/>
      <c r="I27" s="1">
        <f>I5*(H27-H26)</f>
        <v>0</v>
      </c>
      <c r="J27" s="131">
        <v>106.8</v>
      </c>
      <c r="K27" s="1">
        <f>K5*(J27-J26)</f>
        <v>388.7999999999806</v>
      </c>
      <c r="L27" s="131">
        <v>18.914</v>
      </c>
      <c r="M27" s="1">
        <f>M5*(L27-L26)</f>
        <v>579.6000000000049</v>
      </c>
      <c r="N27" s="131">
        <v>4.619</v>
      </c>
      <c r="O27" s="1">
        <f>O5*(N27-N26)</f>
        <v>492.00000000000017</v>
      </c>
      <c r="P27" s="131">
        <v>101.166</v>
      </c>
      <c r="Q27" s="1">
        <f>Q5*(P27-P26)</f>
        <v>85.19999999999754</v>
      </c>
      <c r="R27" s="43">
        <v>6.417</v>
      </c>
      <c r="S27" s="1">
        <f>S5*(R27-R26)</f>
        <v>4.799999999999471</v>
      </c>
      <c r="T27" s="43"/>
      <c r="U27" s="1"/>
      <c r="V27" s="43">
        <v>5.68</v>
      </c>
      <c r="W27" s="1">
        <f>W5*(V27-V26)</f>
        <v>125.99999999999892</v>
      </c>
      <c r="X27" s="43">
        <v>7.82</v>
      </c>
      <c r="Y27" s="1">
        <f>Y5*(X27-X26)</f>
        <v>12.00000000000081</v>
      </c>
      <c r="Z27" s="43">
        <v>6.905</v>
      </c>
      <c r="AA27" s="1">
        <f>AA5*(Z27-Z26)</f>
        <v>8.999999999999808</v>
      </c>
      <c r="AB27" s="43">
        <v>8.567</v>
      </c>
      <c r="AC27" s="1">
        <f>AC5*(AB27-AB26)</f>
        <v>9.599999999998943</v>
      </c>
      <c r="AD27" s="43">
        <v>21.79</v>
      </c>
      <c r="AE27" s="1">
        <f>AE5*(AD27-AD26)</f>
        <v>175.0000000000007</v>
      </c>
      <c r="AF27" s="43">
        <v>0.74</v>
      </c>
      <c r="AG27" s="1">
        <f>AG5*(AF27-AF26)</f>
        <v>7.200000000000006</v>
      </c>
      <c r="AH27" s="1">
        <f t="shared" si="0"/>
        <v>6549.9999999999945</v>
      </c>
    </row>
    <row r="28" spans="1:34" ht="13.5" thickBot="1">
      <c r="A28" s="1">
        <v>21</v>
      </c>
      <c r="B28" s="131">
        <v>59.726</v>
      </c>
      <c r="C28" s="1">
        <f>C5*(B28-B27)</f>
        <v>468.0000000000007</v>
      </c>
      <c r="D28" s="131">
        <v>24.979</v>
      </c>
      <c r="E28" s="1">
        <f>E5*(D28-D27)</f>
        <v>1166.399999999993</v>
      </c>
      <c r="F28" s="131">
        <v>63.573</v>
      </c>
      <c r="G28" s="1">
        <f>G5*(F28-F27)</f>
        <v>1780.7999999999936</v>
      </c>
      <c r="H28" s="43"/>
      <c r="I28" s="1">
        <f>I5*(H28-H27)</f>
        <v>0</v>
      </c>
      <c r="J28" s="131">
        <v>106.923</v>
      </c>
      <c r="K28" s="1">
        <f>K5*(J28-J27)</f>
        <v>295.2000000000112</v>
      </c>
      <c r="L28" s="131">
        <v>19.037</v>
      </c>
      <c r="M28" s="1">
        <f>M5*(L28-L27)</f>
        <v>442.7999999999912</v>
      </c>
      <c r="N28" s="131">
        <v>4.777</v>
      </c>
      <c r="O28" s="1">
        <f>O5*(N28-N27)</f>
        <v>379.20000000000084</v>
      </c>
      <c r="P28" s="135">
        <v>101.211</v>
      </c>
      <c r="Q28" s="7">
        <f>Q5*(P28-P27)</f>
        <v>54.000000000002046</v>
      </c>
      <c r="R28" s="43">
        <v>6.42</v>
      </c>
      <c r="S28" s="1">
        <f>S5*(R28-R27)</f>
        <v>3.6000000000001364</v>
      </c>
      <c r="T28" s="43"/>
      <c r="U28" s="1"/>
      <c r="V28" s="43">
        <v>5.76</v>
      </c>
      <c r="W28" s="1">
        <f>W5*(V28-V27)</f>
        <v>144.0000000000001</v>
      </c>
      <c r="X28" s="43">
        <v>7.83</v>
      </c>
      <c r="Y28" s="1">
        <f>Y5*(X28-X27)</f>
        <v>11.999999999999744</v>
      </c>
      <c r="Z28" s="43">
        <v>6.915</v>
      </c>
      <c r="AA28" s="1">
        <f>AA5*(Z28-Z27)</f>
        <v>17.999999999999616</v>
      </c>
      <c r="AB28" s="43">
        <v>8.571</v>
      </c>
      <c r="AC28" s="1">
        <f>AC5*(AB28-AB27)</f>
        <v>9.599999999998943</v>
      </c>
      <c r="AD28" s="43">
        <v>21.85</v>
      </c>
      <c r="AE28" s="1">
        <f>AE5*(AD28-AD27)</f>
        <v>150.00000000000568</v>
      </c>
      <c r="AF28" s="43">
        <v>0.744</v>
      </c>
      <c r="AG28" s="1">
        <f>AG5*(AF28-AF27)</f>
        <v>14.400000000000013</v>
      </c>
      <c r="AH28" s="1">
        <f t="shared" si="0"/>
        <v>4937.999999999996</v>
      </c>
    </row>
    <row r="29" spans="1:34" ht="13.5" thickBot="1">
      <c r="A29" s="1">
        <v>22</v>
      </c>
      <c r="B29" s="131">
        <v>59.888</v>
      </c>
      <c r="C29" s="1">
        <f>C5*(B29-B28)</f>
        <v>388.7999999999977</v>
      </c>
      <c r="D29" s="131">
        <v>25.285</v>
      </c>
      <c r="E29" s="1">
        <f>E5*(D29-D28)</f>
        <v>1101.6000000000033</v>
      </c>
      <c r="F29" s="131">
        <v>64.251</v>
      </c>
      <c r="G29" s="1">
        <f>G5*(F29-F28)</f>
        <v>1627.2000000000105</v>
      </c>
      <c r="H29" s="43"/>
      <c r="I29" s="1">
        <f>I5*(H29-H28)</f>
        <v>0</v>
      </c>
      <c r="J29" s="131">
        <v>107.037</v>
      </c>
      <c r="K29" s="1">
        <f>K5*(J29-J28)</f>
        <v>273.60000000001037</v>
      </c>
      <c r="L29" s="131">
        <v>19.142</v>
      </c>
      <c r="M29" s="1">
        <f>M5*(L29-L28)</f>
        <v>378.00000000000153</v>
      </c>
      <c r="N29" s="131">
        <v>4.92</v>
      </c>
      <c r="O29" s="1">
        <f>O5*(N29-N28)</f>
        <v>343.1999999999995</v>
      </c>
      <c r="P29" s="131">
        <v>101.249</v>
      </c>
      <c r="Q29" s="1">
        <f>Q5*(P29-P28)</f>
        <v>45.599999999996044</v>
      </c>
      <c r="R29" s="43">
        <v>6.423</v>
      </c>
      <c r="S29" s="1">
        <f>S5*(R29-R28)</f>
        <v>3.6000000000001364</v>
      </c>
      <c r="T29" s="43"/>
      <c r="U29" s="1"/>
      <c r="V29" s="43">
        <v>5.86</v>
      </c>
      <c r="W29" s="1">
        <f>W5*(V29-V28)</f>
        <v>180.00000000000097</v>
      </c>
      <c r="X29" s="43">
        <v>7.85</v>
      </c>
      <c r="Y29" s="1">
        <f>Y5*(X29-X28)</f>
        <v>23.99999999999949</v>
      </c>
      <c r="Z29" s="43">
        <v>6.925</v>
      </c>
      <c r="AA29" s="1">
        <f>AA5*(Z29-Z28)</f>
        <v>17.999999999999616</v>
      </c>
      <c r="AB29" s="43">
        <v>8.575</v>
      </c>
      <c r="AC29" s="1">
        <f>AC5*(AB29-AB28)</f>
        <v>9.599999999998943</v>
      </c>
      <c r="AD29" s="43">
        <v>21.96</v>
      </c>
      <c r="AE29" s="1">
        <f>AE5*(AD29-AD28)</f>
        <v>274.9999999999986</v>
      </c>
      <c r="AF29" s="43">
        <v>0.753</v>
      </c>
      <c r="AG29" s="1">
        <f>AG5*(AF29-AF28)</f>
        <v>32.40000000000003</v>
      </c>
      <c r="AH29" s="1">
        <f t="shared" si="0"/>
        <v>4700.600000000015</v>
      </c>
    </row>
    <row r="30" spans="1:34" ht="13.5" thickBot="1">
      <c r="A30" s="1">
        <v>23</v>
      </c>
      <c r="B30" s="131">
        <v>60.082</v>
      </c>
      <c r="C30" s="1">
        <f>C5*(B30-B29)</f>
        <v>465.6000000000063</v>
      </c>
      <c r="D30" s="131">
        <v>25.656</v>
      </c>
      <c r="E30" s="1">
        <f>E5*(D30-D29)</f>
        <v>1335.5999999999951</v>
      </c>
      <c r="F30" s="132">
        <v>65.106</v>
      </c>
      <c r="G30" s="1">
        <f>G5*(F30-F29)</f>
        <v>2051.9999999999754</v>
      </c>
      <c r="H30" s="43"/>
      <c r="I30" s="1">
        <f>I5*(H30-H29)</f>
        <v>0</v>
      </c>
      <c r="J30" s="131">
        <v>107.191</v>
      </c>
      <c r="K30" s="1">
        <f>K5*(J30-J29)</f>
        <v>369.59999999999127</v>
      </c>
      <c r="L30" s="131">
        <v>19.281</v>
      </c>
      <c r="M30" s="1">
        <f>M5*(L30-L29)</f>
        <v>500.39999999999765</v>
      </c>
      <c r="N30" s="131">
        <v>5.105</v>
      </c>
      <c r="O30" s="1">
        <f>O5*(N30-N29)</f>
        <v>444.0000000000012</v>
      </c>
      <c r="P30" s="133">
        <v>101.29</v>
      </c>
      <c r="Q30" s="6">
        <f>Q5*(P30-P29)</f>
        <v>49.20000000001323</v>
      </c>
      <c r="R30" s="43">
        <v>6.426</v>
      </c>
      <c r="S30" s="1">
        <f>S5*(R30-R29)</f>
        <v>3.6000000000001364</v>
      </c>
      <c r="T30" s="44"/>
      <c r="U30" s="1"/>
      <c r="V30" s="45">
        <v>5.96</v>
      </c>
      <c r="W30" s="1">
        <f>W5*(V30-V29)</f>
        <v>179.99999999999937</v>
      </c>
      <c r="X30" s="43">
        <v>7.86</v>
      </c>
      <c r="Y30" s="1">
        <f>Y5*(X30-X29)</f>
        <v>12.00000000000081</v>
      </c>
      <c r="Z30" s="43">
        <v>6.929</v>
      </c>
      <c r="AA30" s="1">
        <f>AA5*(Z30-Z29)</f>
        <v>7.200000000000806</v>
      </c>
      <c r="AB30" s="43">
        <v>8.579</v>
      </c>
      <c r="AC30" s="1">
        <f>AC5*(AB30-AB29)</f>
        <v>9.600000000003206</v>
      </c>
      <c r="AD30" s="43">
        <v>22.07</v>
      </c>
      <c r="AE30" s="1">
        <f>AE5*(AD30-AD29)</f>
        <v>274.9999999999986</v>
      </c>
      <c r="AF30" s="43">
        <v>0.763</v>
      </c>
      <c r="AG30" s="1">
        <f>AG5*(AF30-AF29)</f>
        <v>36.00000000000003</v>
      </c>
      <c r="AH30" s="1">
        <f t="shared" si="0"/>
        <v>5739.799999999983</v>
      </c>
    </row>
    <row r="31" spans="1:34" ht="13.5" thickBot="1">
      <c r="A31" s="1">
        <v>24</v>
      </c>
      <c r="B31" s="131">
        <v>60.265</v>
      </c>
      <c r="C31" s="1">
        <f>C5*(B31-B30)</f>
        <v>439.1999999999996</v>
      </c>
      <c r="D31" s="131">
        <v>25.989</v>
      </c>
      <c r="E31" s="4">
        <f>E5*(D31-D30)</f>
        <v>1198.800000000007</v>
      </c>
      <c r="F31" s="131">
        <v>65.779</v>
      </c>
      <c r="G31" s="3">
        <f>G5*(F31-F30)</f>
        <v>1615.2000000000044</v>
      </c>
      <c r="H31" s="43"/>
      <c r="I31" s="1">
        <f>I5*(H31-H30)</f>
        <v>0</v>
      </c>
      <c r="J31" s="131">
        <v>107.326</v>
      </c>
      <c r="K31" s="1">
        <f>K5*(J31-J30)</f>
        <v>323.9999999999782</v>
      </c>
      <c r="L31" s="131">
        <v>19.405</v>
      </c>
      <c r="M31" s="1">
        <f>M5*(L31-L30)</f>
        <v>446.4000000000084</v>
      </c>
      <c r="N31" s="131">
        <v>5.266</v>
      </c>
      <c r="O31" s="1">
        <f>O5*(N31-N30)</f>
        <v>386.399999999999</v>
      </c>
      <c r="P31" s="133">
        <v>101.326</v>
      </c>
      <c r="Q31" s="6">
        <f>Q5*(P31-P30)</f>
        <v>43.199999999984584</v>
      </c>
      <c r="R31" s="43">
        <v>6.429</v>
      </c>
      <c r="S31" s="1">
        <f>S5*(R31-R30)</f>
        <v>3.6000000000001364</v>
      </c>
      <c r="T31" s="43"/>
      <c r="U31" s="4"/>
      <c r="V31" s="43">
        <v>6.01</v>
      </c>
      <c r="W31" s="3">
        <f>W5*(V31-V30)</f>
        <v>89.99999999999969</v>
      </c>
      <c r="X31" s="43">
        <v>7.89</v>
      </c>
      <c r="Y31" s="1">
        <f>Y5*(X31-X30)</f>
        <v>35.99999999999923</v>
      </c>
      <c r="Z31" s="43">
        <v>6.93</v>
      </c>
      <c r="AA31" s="1">
        <f>AA5*(Z31-Z30)</f>
        <v>1.7999999999990024</v>
      </c>
      <c r="AB31" s="43">
        <v>8.584</v>
      </c>
      <c r="AC31" s="1">
        <f>AC5*(AB31-AB30)</f>
        <v>11.999999999997613</v>
      </c>
      <c r="AD31" s="43">
        <v>22.2</v>
      </c>
      <c r="AE31" s="1">
        <f>AE5*(AD31-AD30)</f>
        <v>324.9999999999975</v>
      </c>
      <c r="AF31" s="43">
        <v>0.773</v>
      </c>
      <c r="AG31" s="1">
        <f>AG5*(AF31-AF30)</f>
        <v>36.00000000000003</v>
      </c>
      <c r="AH31" s="1">
        <f t="shared" si="0"/>
        <v>4957.599999999974</v>
      </c>
    </row>
    <row r="32" spans="1:34" ht="13.5" thickBot="1">
      <c r="A32" s="1">
        <v>1</v>
      </c>
      <c r="B32" s="131">
        <v>60.417</v>
      </c>
      <c r="C32" s="1">
        <f>C5*(B32-B31)</f>
        <v>364.80000000000246</v>
      </c>
      <c r="D32" s="131">
        <v>26.251</v>
      </c>
      <c r="E32" s="1">
        <f>E5*(D32-D31)</f>
        <v>943.2000000000016</v>
      </c>
      <c r="F32" s="133">
        <v>66.308</v>
      </c>
      <c r="G32" s="1">
        <f>G5*(F32-F31)</f>
        <v>1269.6000000000254</v>
      </c>
      <c r="H32" s="43"/>
      <c r="I32" s="1">
        <f>I5*(H32-H31)</f>
        <v>0</v>
      </c>
      <c r="J32" s="131">
        <v>107.436</v>
      </c>
      <c r="K32" s="1">
        <f>K5*(J32-J31)</f>
        <v>264.00000000003274</v>
      </c>
      <c r="L32" s="131">
        <v>19.495</v>
      </c>
      <c r="M32" s="1">
        <f>M5*(L32-L31)</f>
        <v>323.9999999999995</v>
      </c>
      <c r="N32" s="131">
        <v>5.395</v>
      </c>
      <c r="O32" s="1">
        <f>O5*(N32-N31)</f>
        <v>309.59999999999894</v>
      </c>
      <c r="P32" s="133">
        <v>101.369</v>
      </c>
      <c r="Q32" s="6">
        <f>Q5*(P32-P31)</f>
        <v>51.60000000000764</v>
      </c>
      <c r="R32" s="43">
        <v>6.433</v>
      </c>
      <c r="S32" s="1">
        <f>S5*(R32-R31)</f>
        <v>4.799999999999471</v>
      </c>
      <c r="T32" s="43"/>
      <c r="U32" s="1"/>
      <c r="V32" s="42">
        <v>6.04</v>
      </c>
      <c r="W32" s="1">
        <f>W5*(V32-V31)</f>
        <v>54.00000000000045</v>
      </c>
      <c r="X32" s="43">
        <v>7.91</v>
      </c>
      <c r="Y32" s="1">
        <f>Y5*(X32-X31)</f>
        <v>24.000000000000554</v>
      </c>
      <c r="Z32" s="43">
        <v>6.931</v>
      </c>
      <c r="AA32" s="1">
        <f>AA5*(Z32-Z31)</f>
        <v>1.8000000000006011</v>
      </c>
      <c r="AB32" s="43">
        <v>8.589</v>
      </c>
      <c r="AC32" s="1">
        <f>AC5*(AB32-AB31)</f>
        <v>12.000000000001876</v>
      </c>
      <c r="AD32" s="43">
        <v>22.31</v>
      </c>
      <c r="AE32" s="1">
        <f>AE5*(AD32-AD31)</f>
        <v>274.9999999999986</v>
      </c>
      <c r="AF32" s="43">
        <v>0.781</v>
      </c>
      <c r="AG32" s="1">
        <f>AG5*(AF32-AF31)</f>
        <v>28.800000000000026</v>
      </c>
      <c r="AH32" s="1">
        <f t="shared" si="0"/>
        <v>3927.20000000007</v>
      </c>
    </row>
    <row r="33" spans="1:34" ht="13.5" thickBot="1">
      <c r="A33" s="1">
        <v>2</v>
      </c>
      <c r="B33" s="131">
        <v>60.57</v>
      </c>
      <c r="C33" s="1">
        <f>C5*(B33-B32)</f>
        <v>367.19999999999686</v>
      </c>
      <c r="D33" s="131">
        <v>26.512</v>
      </c>
      <c r="E33" s="1">
        <f>E5*(D33-D32)</f>
        <v>939.5999999999972</v>
      </c>
      <c r="F33" s="131">
        <v>66.847</v>
      </c>
      <c r="G33" s="1">
        <f>G5*(F33-F32)</f>
        <v>1293.5999999999694</v>
      </c>
      <c r="H33" s="43"/>
      <c r="I33" s="1">
        <f>I5*(H33-H32)</f>
        <v>0</v>
      </c>
      <c r="J33" s="131">
        <v>107.563</v>
      </c>
      <c r="K33" s="1">
        <f>K5*(J33-J32)</f>
        <v>304.7999999999888</v>
      </c>
      <c r="L33" s="131">
        <v>19.596</v>
      </c>
      <c r="M33" s="1">
        <f>M5*(L33-L32)</f>
        <v>363.5999999999967</v>
      </c>
      <c r="N33" s="134">
        <v>5.533</v>
      </c>
      <c r="O33" s="1">
        <f>O5*(N33-N32)</f>
        <v>331.20000000000186</v>
      </c>
      <c r="P33" s="131">
        <v>101.42</v>
      </c>
      <c r="Q33" s="1">
        <f>Q5*(P33-P32)</f>
        <v>61.20000000000232</v>
      </c>
      <c r="R33" s="43">
        <v>6.436</v>
      </c>
      <c r="S33" s="1">
        <f>S5*(R33-R32)</f>
        <v>3.6000000000001364</v>
      </c>
      <c r="T33" s="43"/>
      <c r="U33" s="1"/>
      <c r="V33" s="43">
        <v>6.07</v>
      </c>
      <c r="W33" s="1">
        <f>W5*(V33-V32)</f>
        <v>54.00000000000045</v>
      </c>
      <c r="X33" s="43">
        <v>7.93</v>
      </c>
      <c r="Y33" s="1">
        <f>Y5*(X33-X32)</f>
        <v>23.99999999999949</v>
      </c>
      <c r="Z33" s="43">
        <v>6.935</v>
      </c>
      <c r="AA33" s="1">
        <f>AA5*(Z33-Z32)</f>
        <v>7.199999999999207</v>
      </c>
      <c r="AB33" s="43">
        <v>8.593</v>
      </c>
      <c r="AC33" s="1">
        <f>AC5*(AB33-AB32)</f>
        <v>9.599999999998943</v>
      </c>
      <c r="AD33" s="46">
        <v>22.42</v>
      </c>
      <c r="AE33" s="1">
        <f>AE5*(AD33-AD32)</f>
        <v>275.00000000000745</v>
      </c>
      <c r="AF33" s="46">
        <v>0.79</v>
      </c>
      <c r="AG33" s="1">
        <f>AG5*(AF33-AF32)</f>
        <v>32.40000000000003</v>
      </c>
      <c r="AH33" s="1">
        <f t="shared" si="0"/>
        <v>4066.9999999999595</v>
      </c>
    </row>
    <row r="34" spans="1:34" ht="13.5" thickBot="1">
      <c r="A34" s="2"/>
      <c r="B34" s="2"/>
      <c r="C34" s="2"/>
      <c r="D34" s="2"/>
      <c r="E34" s="11"/>
      <c r="F34" s="2"/>
      <c r="G34" s="2"/>
      <c r="H34" s="2"/>
      <c r="I34" s="2"/>
      <c r="J34" s="2"/>
      <c r="K34" s="2"/>
      <c r="L34" s="2"/>
      <c r="M34" s="2"/>
      <c r="N34" s="2"/>
      <c r="O34" s="2"/>
      <c r="AH34" s="1">
        <f>SUM(AH10:AH33)</f>
        <v>113982.40000000001</v>
      </c>
    </row>
    <row r="35" spans="3:5" ht="12.75">
      <c r="C35" s="2"/>
      <c r="E35" s="2"/>
    </row>
    <row r="37" spans="15:17" ht="12.75">
      <c r="O37" s="2"/>
      <c r="Q37" s="2"/>
    </row>
    <row r="40" ht="12.75">
      <c r="R40" s="2"/>
    </row>
  </sheetData>
  <sheetProtection/>
  <printOptions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W38"/>
  <sheetViews>
    <sheetView zoomScaleSheetLayoutView="50" zoomScalePageLayoutView="0" workbookViewId="0" topLeftCell="Z25">
      <selection activeCell="AR24" sqref="AR24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10.00390625" style="0" customWidth="1"/>
    <col min="4" max="4" width="10.375" style="0" customWidth="1"/>
    <col min="5" max="5" width="10.125" style="0" customWidth="1"/>
    <col min="6" max="6" width="10.875" style="0" customWidth="1"/>
    <col min="7" max="7" width="10.625" style="0" customWidth="1"/>
    <col min="8" max="8" width="10.75390625" style="0" customWidth="1"/>
    <col min="9" max="9" width="10.00390625" style="0" customWidth="1"/>
    <col min="10" max="10" width="10.75390625" style="0" customWidth="1"/>
    <col min="11" max="11" width="11.0039062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10.125" style="0" customWidth="1"/>
    <col min="16" max="16" width="10.75390625" style="0" customWidth="1"/>
    <col min="17" max="17" width="11.375" style="0" customWidth="1"/>
    <col min="18" max="18" width="10.75390625" style="0" customWidth="1"/>
    <col min="19" max="19" width="9.00390625" style="0" customWidth="1"/>
    <col min="20" max="20" width="10.75390625" style="0" customWidth="1"/>
    <col min="21" max="21" width="9.625" style="0" customWidth="1"/>
    <col min="22" max="22" width="10.75390625" style="0" customWidth="1"/>
    <col min="23" max="23" width="10.25390625" style="0" customWidth="1"/>
    <col min="24" max="26" width="10.75390625" style="0" customWidth="1"/>
    <col min="27" max="27" width="9.875" style="0" customWidth="1"/>
    <col min="28" max="28" width="10.75390625" style="0" customWidth="1"/>
    <col min="29" max="29" width="10.125" style="0" customWidth="1"/>
    <col min="30" max="30" width="10.75390625" style="0" customWidth="1"/>
    <col min="31" max="31" width="9.75390625" style="0" customWidth="1"/>
    <col min="32" max="32" width="10.75390625" style="0" customWidth="1"/>
    <col min="33" max="33" width="10.25390625" style="0" customWidth="1"/>
    <col min="34" max="34" width="10.75390625" style="0" customWidth="1"/>
    <col min="35" max="35" width="10.625" style="0" customWidth="1"/>
    <col min="36" max="36" width="10.75390625" style="0" customWidth="1"/>
    <col min="37" max="37" width="8.875" style="0" customWidth="1"/>
    <col min="38" max="39" width="9.75390625" style="0" customWidth="1"/>
    <col min="40" max="40" width="8.75390625" style="0" customWidth="1"/>
    <col min="42" max="45" width="8.75390625" style="0" customWidth="1"/>
    <col min="46" max="46" width="9.75390625" style="0" customWidth="1"/>
    <col min="47" max="47" width="10.75390625" style="0" customWidth="1"/>
    <col min="49" max="49" width="7.125" style="0" customWidth="1"/>
  </cols>
  <sheetData>
    <row r="1" ht="12.75">
      <c r="B1" s="19" t="s">
        <v>0</v>
      </c>
    </row>
    <row r="2" spans="2:45" ht="12.75">
      <c r="B2" s="19" t="s">
        <v>74</v>
      </c>
      <c r="C2" s="41">
        <f>'Сч-ТЭЦ'!C2</f>
        <v>42907</v>
      </c>
      <c r="AL2" s="22"/>
      <c r="AM2" s="22"/>
      <c r="AN2" s="22"/>
      <c r="AO2" s="22"/>
      <c r="AP2" s="22"/>
      <c r="AQ2" s="22"/>
      <c r="AR2" s="22"/>
      <c r="AS2" s="22"/>
    </row>
    <row r="3" spans="34:46" ht="13.5" thickBot="1">
      <c r="AH3" s="141"/>
      <c r="AI3" s="141"/>
      <c r="AJ3" s="141"/>
      <c r="AK3" s="141"/>
      <c r="AL3" s="141"/>
      <c r="AM3" s="142" t="s">
        <v>97</v>
      </c>
      <c r="AN3" s="142" t="s">
        <v>98</v>
      </c>
      <c r="AO3" s="142" t="s">
        <v>99</v>
      </c>
      <c r="AP3" s="143"/>
      <c r="AT3" s="2"/>
    </row>
    <row r="4" spans="1:42" ht="13.5" thickBot="1">
      <c r="A4" s="5"/>
      <c r="B4" s="4" t="s">
        <v>86</v>
      </c>
      <c r="C4" s="11"/>
      <c r="D4" s="8"/>
      <c r="E4" s="38">
        <v>33000</v>
      </c>
      <c r="F4" s="4" t="s">
        <v>87</v>
      </c>
      <c r="G4" s="11"/>
      <c r="H4" s="8"/>
      <c r="I4" s="38">
        <v>33000</v>
      </c>
      <c r="J4" s="4"/>
      <c r="K4" s="8" t="s">
        <v>69</v>
      </c>
      <c r="L4" s="8" t="s">
        <v>91</v>
      </c>
      <c r="M4" s="8" t="s">
        <v>92</v>
      </c>
      <c r="N4" s="8" t="s">
        <v>6</v>
      </c>
      <c r="O4" s="8"/>
      <c r="P4" s="8">
        <v>33000</v>
      </c>
      <c r="Q4" s="3"/>
      <c r="R4" s="4"/>
      <c r="S4" s="8" t="s">
        <v>69</v>
      </c>
      <c r="T4" s="8" t="s">
        <v>93</v>
      </c>
      <c r="U4" s="8" t="s">
        <v>94</v>
      </c>
      <c r="V4" s="8" t="s">
        <v>6</v>
      </c>
      <c r="W4" s="8"/>
      <c r="X4" s="8">
        <v>33000</v>
      </c>
      <c r="Y4" s="3"/>
      <c r="Z4" s="4" t="s">
        <v>10</v>
      </c>
      <c r="AA4" s="8"/>
      <c r="AB4" s="8"/>
      <c r="AC4" s="3">
        <v>33000</v>
      </c>
      <c r="AD4" s="4" t="s">
        <v>12</v>
      </c>
      <c r="AE4" s="8"/>
      <c r="AF4" s="8"/>
      <c r="AG4" s="8">
        <v>33000</v>
      </c>
      <c r="AH4" s="144" t="s">
        <v>22</v>
      </c>
      <c r="AI4" s="141" t="s">
        <v>22</v>
      </c>
      <c r="AJ4" s="141" t="s">
        <v>18</v>
      </c>
      <c r="AK4" s="141" t="s">
        <v>18</v>
      </c>
      <c r="AL4" s="141" t="s">
        <v>20</v>
      </c>
      <c r="AM4" s="141" t="s">
        <v>22</v>
      </c>
      <c r="AN4" s="141" t="s">
        <v>26</v>
      </c>
      <c r="AO4" s="145" t="s">
        <v>26</v>
      </c>
      <c r="AP4" s="141"/>
    </row>
    <row r="5" spans="1:42" ht="13.5" thickBot="1">
      <c r="A5" s="23" t="s">
        <v>1</v>
      </c>
      <c r="B5" s="4" t="s">
        <v>2</v>
      </c>
      <c r="C5" s="3"/>
      <c r="D5" s="4" t="s">
        <v>11</v>
      </c>
      <c r="E5" s="3"/>
      <c r="F5" s="4" t="s">
        <v>2</v>
      </c>
      <c r="G5" s="3"/>
      <c r="H5" s="4" t="s">
        <v>11</v>
      </c>
      <c r="I5" s="3"/>
      <c r="J5" s="4"/>
      <c r="K5" s="8" t="s">
        <v>7</v>
      </c>
      <c r="L5" s="8"/>
      <c r="M5" s="3"/>
      <c r="N5" s="4"/>
      <c r="O5" s="8" t="s">
        <v>8</v>
      </c>
      <c r="P5" s="8"/>
      <c r="Q5" s="3"/>
      <c r="R5" s="4"/>
      <c r="S5" s="8" t="s">
        <v>7</v>
      </c>
      <c r="T5" s="8"/>
      <c r="U5" s="3"/>
      <c r="V5" s="4"/>
      <c r="W5" s="8" t="s">
        <v>8</v>
      </c>
      <c r="X5" s="8"/>
      <c r="Y5" s="3"/>
      <c r="Z5" s="4" t="s">
        <v>7</v>
      </c>
      <c r="AA5" s="3"/>
      <c r="AB5" s="4" t="s">
        <v>11</v>
      </c>
      <c r="AC5" s="3"/>
      <c r="AD5" s="4" t="s">
        <v>7</v>
      </c>
      <c r="AE5" s="3"/>
      <c r="AF5" s="4" t="s">
        <v>11</v>
      </c>
      <c r="AG5" s="8"/>
      <c r="AH5" s="144" t="s">
        <v>15</v>
      </c>
      <c r="AI5" s="141" t="s">
        <v>17</v>
      </c>
      <c r="AJ5" s="141" t="s">
        <v>19</v>
      </c>
      <c r="AK5" s="141"/>
      <c r="AL5" s="141" t="s">
        <v>21</v>
      </c>
      <c r="AM5" s="141" t="s">
        <v>25</v>
      </c>
      <c r="AN5" s="141" t="s">
        <v>27</v>
      </c>
      <c r="AO5" s="145" t="s">
        <v>27</v>
      </c>
      <c r="AP5" s="141"/>
    </row>
    <row r="6" spans="1:42" ht="12.75">
      <c r="A6" s="7"/>
      <c r="B6" s="7" t="s">
        <v>3</v>
      </c>
      <c r="C6" s="2" t="s">
        <v>85</v>
      </c>
      <c r="D6" s="7" t="s">
        <v>3</v>
      </c>
      <c r="E6" s="13" t="s">
        <v>88</v>
      </c>
      <c r="F6" s="7" t="s">
        <v>3</v>
      </c>
      <c r="G6" s="2" t="s">
        <v>85</v>
      </c>
      <c r="H6" s="7" t="s">
        <v>3</v>
      </c>
      <c r="I6" s="13" t="s">
        <v>88</v>
      </c>
      <c r="J6" s="7" t="s">
        <v>3</v>
      </c>
      <c r="K6" s="2" t="s">
        <v>85</v>
      </c>
      <c r="L6" s="7" t="s">
        <v>3</v>
      </c>
      <c r="M6" s="2" t="s">
        <v>89</v>
      </c>
      <c r="N6" s="7" t="s">
        <v>3</v>
      </c>
      <c r="O6" s="13" t="s">
        <v>88</v>
      </c>
      <c r="P6" s="7" t="s">
        <v>3</v>
      </c>
      <c r="Q6" s="13" t="s">
        <v>90</v>
      </c>
      <c r="R6" s="7" t="s">
        <v>3</v>
      </c>
      <c r="S6" s="2" t="s">
        <v>85</v>
      </c>
      <c r="T6" s="7" t="s">
        <v>3</v>
      </c>
      <c r="U6" s="2" t="s">
        <v>89</v>
      </c>
      <c r="V6" s="7" t="s">
        <v>3</v>
      </c>
      <c r="W6" s="13" t="s">
        <v>88</v>
      </c>
      <c r="X6" s="7" t="s">
        <v>3</v>
      </c>
      <c r="Y6" s="13" t="s">
        <v>90</v>
      </c>
      <c r="Z6" s="7" t="s">
        <v>3</v>
      </c>
      <c r="AA6" s="2" t="s">
        <v>85</v>
      </c>
      <c r="AB6" s="7" t="s">
        <v>3</v>
      </c>
      <c r="AC6" s="13" t="s">
        <v>88</v>
      </c>
      <c r="AD6" s="7" t="s">
        <v>3</v>
      </c>
      <c r="AE6" s="2" t="s">
        <v>85</v>
      </c>
      <c r="AF6" s="7" t="s">
        <v>3</v>
      </c>
      <c r="AG6" s="2" t="s">
        <v>88</v>
      </c>
      <c r="AH6" s="144" t="s">
        <v>16</v>
      </c>
      <c r="AI6" s="141" t="s">
        <v>16</v>
      </c>
      <c r="AJ6" s="141" t="s">
        <v>4</v>
      </c>
      <c r="AK6" s="141" t="s">
        <v>5</v>
      </c>
      <c r="AL6" s="141" t="s">
        <v>4</v>
      </c>
      <c r="AM6" s="141" t="s">
        <v>23</v>
      </c>
      <c r="AN6" s="141" t="s">
        <v>28</v>
      </c>
      <c r="AO6" s="145" t="s">
        <v>13</v>
      </c>
      <c r="AP6" s="141"/>
    </row>
    <row r="7" spans="1:42" ht="13.5" thickBot="1">
      <c r="A7" s="6"/>
      <c r="B7" s="6"/>
      <c r="C7" s="2"/>
      <c r="D7" s="6"/>
      <c r="E7" s="13"/>
      <c r="F7" s="6"/>
      <c r="G7" s="2"/>
      <c r="H7" s="6"/>
      <c r="I7" s="13"/>
      <c r="J7" s="6"/>
      <c r="K7" s="2"/>
      <c r="L7" s="6"/>
      <c r="M7" s="2"/>
      <c r="N7" s="6"/>
      <c r="O7" s="13"/>
      <c r="P7" s="6"/>
      <c r="Q7" s="13"/>
      <c r="R7" s="6"/>
      <c r="S7" s="2"/>
      <c r="T7" s="6"/>
      <c r="U7" s="2"/>
      <c r="V7" s="6"/>
      <c r="W7" s="13"/>
      <c r="X7" s="6"/>
      <c r="Y7" s="13"/>
      <c r="Z7" s="6"/>
      <c r="AA7" s="2"/>
      <c r="AB7" s="6"/>
      <c r="AC7" s="13"/>
      <c r="AD7" s="6"/>
      <c r="AE7" s="2"/>
      <c r="AF7" s="6"/>
      <c r="AG7" s="2"/>
      <c r="AH7" s="144" t="s">
        <v>14</v>
      </c>
      <c r="AI7" s="141" t="s">
        <v>14</v>
      </c>
      <c r="AJ7" s="141"/>
      <c r="AK7" s="141"/>
      <c r="AL7" s="141"/>
      <c r="AM7" s="141" t="s">
        <v>24</v>
      </c>
      <c r="AN7" s="141" t="s">
        <v>13</v>
      </c>
      <c r="AO7" s="145" t="s">
        <v>18</v>
      </c>
      <c r="AP7" s="141"/>
    </row>
    <row r="8" spans="1:49" ht="12" customHeight="1" thickBo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  <c r="S8" s="18">
        <v>19</v>
      </c>
      <c r="T8" s="18">
        <v>20</v>
      </c>
      <c r="U8" s="18">
        <v>21</v>
      </c>
      <c r="V8" s="18">
        <v>22</v>
      </c>
      <c r="W8" s="18">
        <v>23</v>
      </c>
      <c r="X8" s="18">
        <v>24</v>
      </c>
      <c r="Y8" s="18">
        <v>25</v>
      </c>
      <c r="Z8" s="18">
        <v>26</v>
      </c>
      <c r="AA8" s="18">
        <v>27</v>
      </c>
      <c r="AB8" s="18">
        <v>28</v>
      </c>
      <c r="AC8" s="18">
        <v>29</v>
      </c>
      <c r="AD8" s="18">
        <v>30</v>
      </c>
      <c r="AE8" s="18">
        <v>31</v>
      </c>
      <c r="AF8" s="18">
        <v>32</v>
      </c>
      <c r="AG8" s="39">
        <v>33</v>
      </c>
      <c r="AH8" s="146">
        <v>34</v>
      </c>
      <c r="AI8" s="147">
        <v>35</v>
      </c>
      <c r="AJ8" s="147">
        <v>36</v>
      </c>
      <c r="AK8" s="147">
        <v>37</v>
      </c>
      <c r="AL8" s="147">
        <v>38</v>
      </c>
      <c r="AM8" s="147">
        <v>39</v>
      </c>
      <c r="AN8" s="147">
        <v>40</v>
      </c>
      <c r="AO8" s="147">
        <v>41</v>
      </c>
      <c r="AP8" s="141"/>
      <c r="AU8" s="2"/>
      <c r="AV8" s="2"/>
      <c r="AW8" s="2"/>
    </row>
    <row r="9" spans="1:42" ht="15" customHeight="1" thickBot="1">
      <c r="A9" s="1">
        <v>0</v>
      </c>
      <c r="B9" s="131">
        <v>68.286</v>
      </c>
      <c r="C9" s="1"/>
      <c r="D9" s="131">
        <v>77.096</v>
      </c>
      <c r="E9" s="1"/>
      <c r="F9" s="131">
        <v>88.017</v>
      </c>
      <c r="G9" s="1"/>
      <c r="H9" s="131">
        <v>1.436</v>
      </c>
      <c r="I9" s="1"/>
      <c r="J9" s="131">
        <v>48.02</v>
      </c>
      <c r="K9" s="1"/>
      <c r="L9" s="43"/>
      <c r="M9" s="1"/>
      <c r="N9" s="131">
        <v>31.636</v>
      </c>
      <c r="O9" s="1"/>
      <c r="P9" s="43"/>
      <c r="Q9" s="1"/>
      <c r="R9" s="131">
        <v>6.853</v>
      </c>
      <c r="S9" s="1"/>
      <c r="T9" s="131">
        <v>2.295</v>
      </c>
      <c r="U9" s="1"/>
      <c r="V9" s="131">
        <v>5.983</v>
      </c>
      <c r="W9" s="1"/>
      <c r="X9" s="43"/>
      <c r="Y9" s="1"/>
      <c r="Z9" s="131">
        <v>6.911</v>
      </c>
      <c r="AA9" s="1"/>
      <c r="AB9" s="131">
        <v>1.082</v>
      </c>
      <c r="AC9" s="1"/>
      <c r="AD9" s="131">
        <v>17.274</v>
      </c>
      <c r="AE9" s="1"/>
      <c r="AF9" s="131">
        <v>2.955</v>
      </c>
      <c r="AG9" s="4"/>
      <c r="AH9" s="144"/>
      <c r="AI9" s="141"/>
      <c r="AJ9" s="141"/>
      <c r="AK9" s="141"/>
      <c r="AL9" s="141"/>
      <c r="AM9" s="141"/>
      <c r="AN9" s="141"/>
      <c r="AO9" s="141"/>
      <c r="AP9" s="141"/>
    </row>
    <row r="10" spans="1:43" ht="15" customHeight="1" thickBot="1">
      <c r="A10" s="1">
        <v>1</v>
      </c>
      <c r="B10" s="131">
        <v>68.454</v>
      </c>
      <c r="C10" s="20">
        <f aca="true" t="shared" si="0" ref="C10:C16">33000*(B10-B9)</f>
        <v>5543.999999999741</v>
      </c>
      <c r="D10" s="131">
        <v>77.157</v>
      </c>
      <c r="E10" s="20">
        <f aca="true" t="shared" si="1" ref="E10:E16">33000*(D10-D9)</f>
        <v>2012.9999999997635</v>
      </c>
      <c r="F10" s="131">
        <v>88.182</v>
      </c>
      <c r="G10" s="20">
        <f aca="true" t="shared" si="2" ref="G10:G16">33000*(F10-F9)</f>
        <v>5445.0000000002065</v>
      </c>
      <c r="H10" s="131">
        <v>1.487</v>
      </c>
      <c r="I10" s="20">
        <f aca="true" t="shared" si="3" ref="I10:I16">33000*(H10-H9)</f>
        <v>1683.0000000000052</v>
      </c>
      <c r="J10" s="131">
        <v>48.231</v>
      </c>
      <c r="K10" s="1">
        <f aca="true" t="shared" si="4" ref="K10:K35">33000*(J10-J9)</f>
        <v>6962.999999999951</v>
      </c>
      <c r="L10" s="43"/>
      <c r="M10" s="1">
        <f aca="true" t="shared" si="5" ref="M10:M35">33000*(L10-L9)</f>
        <v>0</v>
      </c>
      <c r="N10" s="131">
        <v>31.767</v>
      </c>
      <c r="O10" s="1">
        <f aca="true" t="shared" si="6" ref="O10:O35">33000*(N10-N9)</f>
        <v>4323.000000000007</v>
      </c>
      <c r="P10" s="43"/>
      <c r="Q10" s="1">
        <f aca="true" t="shared" si="7" ref="Q10:Q35">33000*(P10-P9)</f>
        <v>0</v>
      </c>
      <c r="R10" s="131">
        <v>6.88</v>
      </c>
      <c r="S10" s="1">
        <f aca="true" t="shared" si="8" ref="S10:S35">33000*(R10-R9)</f>
        <v>891.0000000000044</v>
      </c>
      <c r="T10" s="131">
        <v>2.295</v>
      </c>
      <c r="U10" s="1">
        <f aca="true" t="shared" si="9" ref="U10:U35">33000*(T10-T9)</f>
        <v>0</v>
      </c>
      <c r="V10" s="131">
        <v>6.013</v>
      </c>
      <c r="W10" s="1">
        <f aca="true" t="shared" si="10" ref="W10:W35">33000*(V10-V9)</f>
        <v>990.0000000000082</v>
      </c>
      <c r="X10" s="43"/>
      <c r="Y10" s="1">
        <f aca="true" t="shared" si="11" ref="Y10:Y35">33000*(X10-X9)</f>
        <v>0</v>
      </c>
      <c r="Z10" s="131">
        <v>7.368</v>
      </c>
      <c r="AA10" s="20">
        <f aca="true" t="shared" si="12" ref="AA10:AA16">33000*(Z10-Z9)</f>
        <v>15081.000000000024</v>
      </c>
      <c r="AB10" s="131">
        <v>1.282</v>
      </c>
      <c r="AC10" s="20">
        <f aca="true" t="shared" si="13" ref="AC10:AC16">33000*(AB10-AB9)</f>
        <v>6599.999999999998</v>
      </c>
      <c r="AD10" s="131">
        <v>17.736</v>
      </c>
      <c r="AE10" s="20">
        <f aca="true" t="shared" si="14" ref="AE10:AE16">33000*(AD10-AD9)</f>
        <v>15245.99999999999</v>
      </c>
      <c r="AF10" s="131">
        <v>3.157</v>
      </c>
      <c r="AG10" s="40">
        <f aca="true" t="shared" si="15" ref="AG10:AG16">33000*(AF10-AF9)</f>
        <v>6665.999999999998</v>
      </c>
      <c r="AH10" s="148">
        <f>C10+G10+K10-M10+S10-U10+AA10+AE10</f>
        <v>49169.99999999992</v>
      </c>
      <c r="AI10" s="149">
        <f aca="true" t="shared" si="16" ref="AI10:AI36">E10+I10+O10-Q10+W10-Y10+AC10+AG10</f>
        <v>22274.99999999978</v>
      </c>
      <c r="AJ10" s="149">
        <f>('ГПП-ТЭЦфид.связи'!AH10)*(-1)</f>
        <v>-2783.999999999992</v>
      </c>
      <c r="AK10" s="149">
        <f>('ГПП-ТЭЦфид.связи'!AI10)*(-1)</f>
        <v>-1055.9999999999989</v>
      </c>
      <c r="AL10" s="141">
        <f>'Стор итог'!AH8</f>
        <v>3746.399999999974</v>
      </c>
      <c r="AM10" s="141">
        <f aca="true" t="shared" si="17" ref="AM10:AM36">AH10-AL10</f>
        <v>45423.59999999995</v>
      </c>
      <c r="AN10" s="141">
        <f aca="true" t="shared" si="18" ref="AN10:AN36">AJ10+AM10</f>
        <v>42639.599999999955</v>
      </c>
      <c r="AO10" s="141">
        <f aca="true" t="shared" si="19" ref="AO10:AO36">AL10+AN10</f>
        <v>46385.99999999993</v>
      </c>
      <c r="AP10" s="141"/>
      <c r="AQ10" s="2"/>
    </row>
    <row r="11" spans="1:42" ht="15" customHeight="1" thickBot="1">
      <c r="A11" s="1">
        <v>2</v>
      </c>
      <c r="B11" s="131">
        <v>68.613</v>
      </c>
      <c r="C11" s="1">
        <f t="shared" si="0"/>
        <v>5247.000000000199</v>
      </c>
      <c r="D11" s="131">
        <v>77.247</v>
      </c>
      <c r="E11" s="1">
        <f t="shared" si="1"/>
        <v>2970.000000000113</v>
      </c>
      <c r="F11" s="131">
        <v>88.348</v>
      </c>
      <c r="G11" s="1">
        <f t="shared" si="2"/>
        <v>5477.9999999998945</v>
      </c>
      <c r="H11" s="131">
        <v>1.571</v>
      </c>
      <c r="I11" s="1">
        <f t="shared" si="3"/>
        <v>2771.999999999995</v>
      </c>
      <c r="J11" s="131">
        <v>48.408</v>
      </c>
      <c r="K11" s="1">
        <f t="shared" si="4"/>
        <v>5840.999999999987</v>
      </c>
      <c r="L11" s="43"/>
      <c r="M11" s="1">
        <f t="shared" si="5"/>
        <v>0</v>
      </c>
      <c r="N11" s="131">
        <v>31.882</v>
      </c>
      <c r="O11" s="1">
        <f t="shared" si="6"/>
        <v>3795.0000000000655</v>
      </c>
      <c r="P11" s="43"/>
      <c r="Q11" s="1">
        <f t="shared" si="7"/>
        <v>0</v>
      </c>
      <c r="R11" s="131">
        <v>6.911</v>
      </c>
      <c r="S11" s="1">
        <f t="shared" si="8"/>
        <v>1022.9999999999899</v>
      </c>
      <c r="T11" s="131">
        <v>2.295</v>
      </c>
      <c r="U11" s="1">
        <f t="shared" si="9"/>
        <v>0</v>
      </c>
      <c r="V11" s="131">
        <v>6.056</v>
      </c>
      <c r="W11" s="1">
        <f t="shared" si="10"/>
        <v>1419.000000000005</v>
      </c>
      <c r="X11" s="43"/>
      <c r="Y11" s="1">
        <f t="shared" si="11"/>
        <v>0</v>
      </c>
      <c r="Z11" s="131">
        <v>7.788</v>
      </c>
      <c r="AA11" s="1">
        <f t="shared" si="12"/>
        <v>13859.999999999998</v>
      </c>
      <c r="AB11" s="131">
        <v>1.472</v>
      </c>
      <c r="AC11" s="1">
        <f t="shared" si="13"/>
        <v>6269.999999999998</v>
      </c>
      <c r="AD11" s="131">
        <v>18.162</v>
      </c>
      <c r="AE11" s="1">
        <f t="shared" si="14"/>
        <v>14057.999999999947</v>
      </c>
      <c r="AF11" s="131">
        <v>3.345</v>
      </c>
      <c r="AG11" s="4">
        <f t="shared" si="15"/>
        <v>6204.0000000000055</v>
      </c>
      <c r="AH11" s="148">
        <f aca="true" t="shared" si="20" ref="AH11:AH36">C11+G11+K11-M11+S11-U11+AA11+AE11</f>
        <v>45507.000000000015</v>
      </c>
      <c r="AI11" s="149">
        <f t="shared" si="16"/>
        <v>23430.000000000182</v>
      </c>
      <c r="AJ11" s="149">
        <f>('ГПП-ТЭЦфид.связи'!AH11)*(-1)</f>
        <v>-3935.9999999999673</v>
      </c>
      <c r="AK11" s="149">
        <f>('ГПП-ТЭЦфид.связи'!AI11)*(-1)</f>
        <v>-1344.0000000000011</v>
      </c>
      <c r="AL11" s="141">
        <f>'Стор итог'!AH9</f>
        <v>3979.200000000018</v>
      </c>
      <c r="AM11" s="141">
        <f t="shared" si="17"/>
        <v>41527.799999999996</v>
      </c>
      <c r="AN11" s="141">
        <f t="shared" si="18"/>
        <v>37591.80000000003</v>
      </c>
      <c r="AO11" s="141">
        <f t="shared" si="19"/>
        <v>41571.00000000005</v>
      </c>
      <c r="AP11" s="141"/>
    </row>
    <row r="12" spans="1:42" ht="15" customHeight="1" thickBot="1">
      <c r="A12" s="1">
        <v>3</v>
      </c>
      <c r="B12" s="131">
        <v>68.913</v>
      </c>
      <c r="C12" s="1">
        <f t="shared" si="0"/>
        <v>9899.999999999905</v>
      </c>
      <c r="D12" s="131">
        <v>77.391</v>
      </c>
      <c r="E12" s="1">
        <f t="shared" si="1"/>
        <v>4752.00000000018</v>
      </c>
      <c r="F12" s="131">
        <v>88.687</v>
      </c>
      <c r="G12" s="1">
        <f t="shared" si="2"/>
        <v>11186.999999999955</v>
      </c>
      <c r="H12" s="131">
        <v>1.731</v>
      </c>
      <c r="I12" s="1">
        <f t="shared" si="3"/>
        <v>5280.000000000005</v>
      </c>
      <c r="J12" s="131">
        <v>48.693</v>
      </c>
      <c r="K12" s="1">
        <f t="shared" si="4"/>
        <v>9404.999999999887</v>
      </c>
      <c r="L12" s="43"/>
      <c r="M12" s="1">
        <f t="shared" si="5"/>
        <v>0</v>
      </c>
      <c r="N12" s="131">
        <v>32.064</v>
      </c>
      <c r="O12" s="1">
        <f t="shared" si="6"/>
        <v>6005.999999999954</v>
      </c>
      <c r="P12" s="43"/>
      <c r="Q12" s="1">
        <f t="shared" si="7"/>
        <v>0</v>
      </c>
      <c r="R12" s="131">
        <v>6.968</v>
      </c>
      <c r="S12" s="1">
        <f t="shared" si="8"/>
        <v>1881.0000000000127</v>
      </c>
      <c r="T12" s="131">
        <v>2.295</v>
      </c>
      <c r="U12" s="1">
        <f t="shared" si="9"/>
        <v>0</v>
      </c>
      <c r="V12" s="131">
        <v>6.128</v>
      </c>
      <c r="W12" s="1">
        <f t="shared" si="10"/>
        <v>2376.0000000000023</v>
      </c>
      <c r="X12" s="43"/>
      <c r="Y12" s="1">
        <f t="shared" si="11"/>
        <v>0</v>
      </c>
      <c r="Z12" s="131">
        <v>8.511</v>
      </c>
      <c r="AA12" s="1">
        <f t="shared" si="12"/>
        <v>23858.999999999967</v>
      </c>
      <c r="AB12" s="131">
        <v>1.792</v>
      </c>
      <c r="AC12" s="1">
        <f t="shared" si="13"/>
        <v>10560.000000000002</v>
      </c>
      <c r="AD12" s="131">
        <v>18.866</v>
      </c>
      <c r="AE12" s="1">
        <f t="shared" si="14"/>
        <v>23232.000000000022</v>
      </c>
      <c r="AF12" s="131">
        <v>3.654</v>
      </c>
      <c r="AG12" s="4">
        <f t="shared" si="15"/>
        <v>10196.99999999999</v>
      </c>
      <c r="AH12" s="148">
        <f t="shared" si="20"/>
        <v>79463.99999999974</v>
      </c>
      <c r="AI12" s="149">
        <f t="shared" si="16"/>
        <v>39171.00000000014</v>
      </c>
      <c r="AJ12" s="149">
        <f>('ГПП-ТЭЦфид.связи'!AH12)*(-1)</f>
        <v>-3744.0000000000396</v>
      </c>
      <c r="AK12" s="149">
        <f>('ГПП-ТЭЦфид.связи'!AI12)*(-1)</f>
        <v>-1247.999999999999</v>
      </c>
      <c r="AL12" s="141">
        <f>'Стор итог'!AH10</f>
        <v>3934.799999999974</v>
      </c>
      <c r="AM12" s="141">
        <f t="shared" si="17"/>
        <v>75529.19999999976</v>
      </c>
      <c r="AN12" s="141">
        <f t="shared" si="18"/>
        <v>71785.19999999972</v>
      </c>
      <c r="AO12" s="141">
        <f t="shared" si="19"/>
        <v>75719.9999999997</v>
      </c>
      <c r="AP12" s="141"/>
    </row>
    <row r="13" spans="1:42" ht="15" customHeight="1" thickBot="1">
      <c r="A13" s="1">
        <v>4</v>
      </c>
      <c r="B13" s="131">
        <v>69.208</v>
      </c>
      <c r="C13" s="1">
        <f t="shared" si="0"/>
        <v>9735.000000000056</v>
      </c>
      <c r="D13" s="131">
        <v>77.532</v>
      </c>
      <c r="E13" s="1">
        <f t="shared" si="1"/>
        <v>4652.999999999707</v>
      </c>
      <c r="F13" s="131">
        <v>89.026</v>
      </c>
      <c r="G13" s="1">
        <f t="shared" si="2"/>
        <v>11186.999999999955</v>
      </c>
      <c r="H13" s="131">
        <v>1.832</v>
      </c>
      <c r="I13" s="1">
        <f t="shared" si="3"/>
        <v>3332.999999999999</v>
      </c>
      <c r="J13" s="131">
        <v>48.978</v>
      </c>
      <c r="K13" s="1">
        <f t="shared" si="4"/>
        <v>9405.000000000122</v>
      </c>
      <c r="L13" s="43"/>
      <c r="M13" s="1">
        <f t="shared" si="5"/>
        <v>0</v>
      </c>
      <c r="N13" s="131">
        <v>32.246</v>
      </c>
      <c r="O13" s="1">
        <f t="shared" si="6"/>
        <v>6006.000000000071</v>
      </c>
      <c r="P13" s="43"/>
      <c r="Q13" s="1">
        <f t="shared" si="7"/>
        <v>0</v>
      </c>
      <c r="R13" s="131">
        <v>7.015</v>
      </c>
      <c r="S13" s="1">
        <f t="shared" si="8"/>
        <v>1550.9999999999905</v>
      </c>
      <c r="T13" s="131">
        <v>2.295</v>
      </c>
      <c r="U13" s="1">
        <f t="shared" si="9"/>
        <v>0</v>
      </c>
      <c r="V13" s="131">
        <v>6.196</v>
      </c>
      <c r="W13" s="1">
        <f t="shared" si="10"/>
        <v>2243.9999999999873</v>
      </c>
      <c r="X13" s="43"/>
      <c r="Y13" s="1">
        <f t="shared" si="11"/>
        <v>0</v>
      </c>
      <c r="Z13" s="131">
        <v>9.231</v>
      </c>
      <c r="AA13" s="1">
        <f t="shared" si="12"/>
        <v>23760.000000000022</v>
      </c>
      <c r="AB13" s="131">
        <v>1.822</v>
      </c>
      <c r="AC13" s="1">
        <f t="shared" si="13"/>
        <v>990.0000000000009</v>
      </c>
      <c r="AD13" s="131">
        <v>19.577</v>
      </c>
      <c r="AE13" s="1">
        <f t="shared" si="14"/>
        <v>23463.00000000007</v>
      </c>
      <c r="AF13" s="131">
        <v>3.963</v>
      </c>
      <c r="AG13" s="4">
        <f t="shared" si="15"/>
        <v>10197.000000000005</v>
      </c>
      <c r="AH13" s="148">
        <f t="shared" si="20"/>
        <v>79101.00000000022</v>
      </c>
      <c r="AI13" s="149">
        <f t="shared" si="16"/>
        <v>27422.999999999774</v>
      </c>
      <c r="AJ13" s="149">
        <f>('ГПП-ТЭЦфид.связи'!AH13)*(-1)</f>
        <v>-3455.9999999999945</v>
      </c>
      <c r="AK13" s="149">
        <f>('ГПП-ТЭЦфид.связи'!AI13)*(-1)</f>
        <v>-1152.000000000001</v>
      </c>
      <c r="AL13" s="141">
        <f>'Стор итог'!AH11</f>
        <v>3869.400000000014</v>
      </c>
      <c r="AM13" s="141">
        <f t="shared" si="17"/>
        <v>75231.60000000021</v>
      </c>
      <c r="AN13" s="141">
        <f t="shared" si="18"/>
        <v>71775.60000000021</v>
      </c>
      <c r="AO13" s="141">
        <f t="shared" si="19"/>
        <v>75645.00000000022</v>
      </c>
      <c r="AP13" s="141"/>
    </row>
    <row r="14" spans="1:42" ht="15" customHeight="1" thickBot="1">
      <c r="A14" s="1">
        <v>5</v>
      </c>
      <c r="B14" s="131">
        <v>69.62</v>
      </c>
      <c r="C14" s="1">
        <f t="shared" si="0"/>
        <v>13596.000000000202</v>
      </c>
      <c r="D14" s="131">
        <v>77.893</v>
      </c>
      <c r="E14" s="1">
        <f t="shared" si="1"/>
        <v>11913.000000000138</v>
      </c>
      <c r="F14" s="131">
        <v>89.469</v>
      </c>
      <c r="G14" s="1">
        <f t="shared" si="2"/>
        <v>14618.999999999929</v>
      </c>
      <c r="H14" s="131">
        <v>2.277</v>
      </c>
      <c r="I14" s="1">
        <f t="shared" si="3"/>
        <v>14685.000000000002</v>
      </c>
      <c r="J14" s="131">
        <v>49.2</v>
      </c>
      <c r="K14" s="1">
        <f t="shared" si="4"/>
        <v>7326.000000000043</v>
      </c>
      <c r="L14" s="43"/>
      <c r="M14" s="1">
        <f t="shared" si="5"/>
        <v>0</v>
      </c>
      <c r="N14" s="131">
        <v>32.401</v>
      </c>
      <c r="O14" s="1">
        <f t="shared" si="6"/>
        <v>5115.000000000037</v>
      </c>
      <c r="P14" s="43"/>
      <c r="Q14" s="1">
        <f t="shared" si="7"/>
        <v>0</v>
      </c>
      <c r="R14" s="131">
        <v>7.05</v>
      </c>
      <c r="S14" s="1">
        <f t="shared" si="8"/>
        <v>1155.0000000000048</v>
      </c>
      <c r="T14" s="131">
        <v>2.295</v>
      </c>
      <c r="U14" s="1">
        <f t="shared" si="9"/>
        <v>0</v>
      </c>
      <c r="V14" s="131">
        <v>6.249</v>
      </c>
      <c r="W14" s="1">
        <f t="shared" si="10"/>
        <v>1748.999999999998</v>
      </c>
      <c r="X14" s="43"/>
      <c r="Y14" s="1">
        <f t="shared" si="11"/>
        <v>0</v>
      </c>
      <c r="Z14" s="131">
        <v>9.752</v>
      </c>
      <c r="AA14" s="1">
        <f t="shared" si="12"/>
        <v>17193.000000000025</v>
      </c>
      <c r="AB14" s="131">
        <v>2.333</v>
      </c>
      <c r="AC14" s="1">
        <f t="shared" si="13"/>
        <v>16863.000000000004</v>
      </c>
      <c r="AD14" s="131">
        <v>20.16</v>
      </c>
      <c r="AE14" s="1">
        <f t="shared" si="14"/>
        <v>19238.99999999995</v>
      </c>
      <c r="AF14" s="131">
        <v>4.223</v>
      </c>
      <c r="AG14" s="4">
        <f t="shared" si="15"/>
        <v>8579.999999999993</v>
      </c>
      <c r="AH14" s="148">
        <f t="shared" si="20"/>
        <v>73128.00000000015</v>
      </c>
      <c r="AI14" s="149">
        <f t="shared" si="16"/>
        <v>58905.00000000017</v>
      </c>
      <c r="AJ14" s="149">
        <f>('ГПП-ТЭЦфид.связи'!AH14)*(-1)</f>
        <v>-3455.9999999999604</v>
      </c>
      <c r="AK14" s="149">
        <f>('ГПП-ТЭЦфид.связи'!AI14)*(-1)</f>
        <v>-1055.9999999999989</v>
      </c>
      <c r="AL14" s="141">
        <f>'Стор итог'!AH12</f>
        <v>2524.5999999999985</v>
      </c>
      <c r="AM14" s="141">
        <f t="shared" si="17"/>
        <v>70603.40000000014</v>
      </c>
      <c r="AN14" s="141">
        <f t="shared" si="18"/>
        <v>67147.40000000018</v>
      </c>
      <c r="AO14" s="141">
        <f t="shared" si="19"/>
        <v>69672.00000000017</v>
      </c>
      <c r="AP14" s="141"/>
    </row>
    <row r="15" spans="1:42" ht="15" customHeight="1" thickBot="1">
      <c r="A15" s="1">
        <v>6</v>
      </c>
      <c r="B15" s="131">
        <v>69.981</v>
      </c>
      <c r="C15" s="1">
        <f t="shared" si="0"/>
        <v>11912.999999999669</v>
      </c>
      <c r="D15" s="131">
        <v>78.103</v>
      </c>
      <c r="E15" s="1">
        <f t="shared" si="1"/>
        <v>6929.9999999997935</v>
      </c>
      <c r="F15" s="131">
        <v>89.914</v>
      </c>
      <c r="G15" s="1">
        <f t="shared" si="2"/>
        <v>14685.000000000244</v>
      </c>
      <c r="H15" s="131">
        <v>2.545</v>
      </c>
      <c r="I15" s="1">
        <f t="shared" si="3"/>
        <v>8843.999999999993</v>
      </c>
      <c r="J15" s="131">
        <v>49.484</v>
      </c>
      <c r="K15" s="1">
        <f t="shared" si="4"/>
        <v>9371.999999999964</v>
      </c>
      <c r="L15" s="43"/>
      <c r="M15" s="1">
        <f t="shared" si="5"/>
        <v>0</v>
      </c>
      <c r="N15" s="131">
        <v>32.572</v>
      </c>
      <c r="O15" s="1">
        <f t="shared" si="6"/>
        <v>5642.999999999979</v>
      </c>
      <c r="P15" s="43"/>
      <c r="Q15" s="1">
        <f t="shared" si="7"/>
        <v>0</v>
      </c>
      <c r="R15" s="131">
        <v>7.113</v>
      </c>
      <c r="S15" s="1">
        <f t="shared" si="8"/>
        <v>2079.00000000002</v>
      </c>
      <c r="T15" s="131">
        <v>2.295</v>
      </c>
      <c r="U15" s="1">
        <f t="shared" si="9"/>
        <v>0</v>
      </c>
      <c r="V15" s="131">
        <v>6.327</v>
      </c>
      <c r="W15" s="1">
        <f t="shared" si="10"/>
        <v>2574.0000000000095</v>
      </c>
      <c r="X15" s="43"/>
      <c r="Y15" s="1">
        <f t="shared" si="11"/>
        <v>0</v>
      </c>
      <c r="Z15" s="131">
        <v>10.49</v>
      </c>
      <c r="AA15" s="1">
        <f t="shared" si="12"/>
        <v>24353.999999999985</v>
      </c>
      <c r="AB15" s="131">
        <v>2.657</v>
      </c>
      <c r="AC15" s="1">
        <f t="shared" si="13"/>
        <v>10691.999999999995</v>
      </c>
      <c r="AD15" s="131">
        <v>20.886</v>
      </c>
      <c r="AE15" s="1">
        <f t="shared" si="14"/>
        <v>23957.99999999997</v>
      </c>
      <c r="AF15" s="131">
        <v>4.551</v>
      </c>
      <c r="AG15" s="4">
        <f t="shared" si="15"/>
        <v>10824.00000000001</v>
      </c>
      <c r="AH15" s="148">
        <f t="shared" si="20"/>
        <v>86360.99999999985</v>
      </c>
      <c r="AI15" s="149">
        <f t="shared" si="16"/>
        <v>45506.999999999774</v>
      </c>
      <c r="AJ15" s="149">
        <f>('ГПП-ТЭЦфид.связи'!AH15)*(-1)</f>
        <v>-4608.000000000038</v>
      </c>
      <c r="AK15" s="149">
        <f>('ГПП-ТЭЦфид.связи'!AI15)*(-1)</f>
        <v>-1536.0000000000014</v>
      </c>
      <c r="AL15" s="141">
        <f>'Стор итог'!AH13</f>
        <v>3601.399999999991</v>
      </c>
      <c r="AM15" s="141">
        <f t="shared" si="17"/>
        <v>82759.59999999986</v>
      </c>
      <c r="AN15" s="141">
        <f t="shared" si="18"/>
        <v>78151.59999999982</v>
      </c>
      <c r="AO15" s="141">
        <f t="shared" si="19"/>
        <v>81752.99999999981</v>
      </c>
      <c r="AP15" s="141"/>
    </row>
    <row r="16" spans="1:42" ht="15" customHeight="1" thickBot="1">
      <c r="A16" s="1">
        <v>7</v>
      </c>
      <c r="B16" s="131">
        <v>70.26</v>
      </c>
      <c r="C16" s="1">
        <f t="shared" si="0"/>
        <v>9207.00000000035</v>
      </c>
      <c r="D16" s="131">
        <v>78.289</v>
      </c>
      <c r="E16" s="1">
        <f t="shared" si="1"/>
        <v>6138.000000000233</v>
      </c>
      <c r="F16" s="131">
        <v>90.204</v>
      </c>
      <c r="G16" s="1">
        <f t="shared" si="2"/>
        <v>9569.999999999738</v>
      </c>
      <c r="H16" s="131">
        <v>2.73</v>
      </c>
      <c r="I16" s="1">
        <f t="shared" si="3"/>
        <v>6105.000000000002</v>
      </c>
      <c r="J16" s="131">
        <v>49.715</v>
      </c>
      <c r="K16" s="1">
        <f t="shared" si="4"/>
        <v>7623.000000000055</v>
      </c>
      <c r="L16" s="43"/>
      <c r="M16" s="1">
        <f t="shared" si="5"/>
        <v>0</v>
      </c>
      <c r="N16" s="131">
        <v>32.703</v>
      </c>
      <c r="O16" s="1">
        <f t="shared" si="6"/>
        <v>4323.000000000007</v>
      </c>
      <c r="P16" s="43"/>
      <c r="Q16" s="1">
        <f t="shared" si="7"/>
        <v>0</v>
      </c>
      <c r="R16" s="131">
        <v>7.145</v>
      </c>
      <c r="S16" s="1">
        <f t="shared" si="8"/>
        <v>1055.9999999999716</v>
      </c>
      <c r="T16" s="131">
        <v>2.295</v>
      </c>
      <c r="U16" s="1">
        <f t="shared" si="9"/>
        <v>0</v>
      </c>
      <c r="V16" s="131">
        <v>6.369</v>
      </c>
      <c r="W16" s="1">
        <f t="shared" si="10"/>
        <v>1385.9999999999939</v>
      </c>
      <c r="X16" s="43"/>
      <c r="Y16" s="1">
        <f t="shared" si="11"/>
        <v>0</v>
      </c>
      <c r="Z16" s="131">
        <v>11.044</v>
      </c>
      <c r="AA16" s="1">
        <f t="shared" si="12"/>
        <v>18282.000000000007</v>
      </c>
      <c r="AB16" s="131">
        <v>2.902</v>
      </c>
      <c r="AC16" s="1">
        <f t="shared" si="13"/>
        <v>8085.000000000004</v>
      </c>
      <c r="AD16" s="131">
        <v>21.427</v>
      </c>
      <c r="AE16" s="1">
        <f t="shared" si="14"/>
        <v>17853.00000000001</v>
      </c>
      <c r="AF16" s="131">
        <v>4.793</v>
      </c>
      <c r="AG16" s="4">
        <f t="shared" si="15"/>
        <v>7986</v>
      </c>
      <c r="AH16" s="148">
        <f t="shared" si="20"/>
        <v>63591.00000000013</v>
      </c>
      <c r="AI16" s="149">
        <f t="shared" si="16"/>
        <v>34023.00000000023</v>
      </c>
      <c r="AJ16" s="149">
        <f>('ГПП-ТЭЦфид.связи'!AH16)*(-1)</f>
        <v>-3263.9999999999645</v>
      </c>
      <c r="AK16" s="149">
        <f>('ГПП-ТЭЦфид.связи'!AI16)*(-1)</f>
        <v>-1152.000000000001</v>
      </c>
      <c r="AL16" s="141">
        <f>'Стор итог'!AH14</f>
        <v>3677.400000000044</v>
      </c>
      <c r="AM16" s="141">
        <f t="shared" si="17"/>
        <v>59913.600000000086</v>
      </c>
      <c r="AN16" s="141">
        <f t="shared" si="18"/>
        <v>56649.60000000012</v>
      </c>
      <c r="AO16" s="141">
        <f t="shared" si="19"/>
        <v>60327.00000000017</v>
      </c>
      <c r="AP16" s="141"/>
    </row>
    <row r="17" spans="1:42" ht="15" customHeight="1" thickBot="1">
      <c r="A17" s="1">
        <v>8</v>
      </c>
      <c r="B17" s="131">
        <v>70.412</v>
      </c>
      <c r="C17" s="1">
        <f aca="true" t="shared" si="21" ref="C17:C35">33000*(B17-B16)</f>
        <v>5016.000000000034</v>
      </c>
      <c r="D17" s="131">
        <v>78.353</v>
      </c>
      <c r="E17" s="1">
        <f aca="true" t="shared" si="22" ref="E17:E35">33000*(D17-D16)</f>
        <v>2111.999999999767</v>
      </c>
      <c r="F17" s="131">
        <v>90.326</v>
      </c>
      <c r="G17" s="1">
        <f aca="true" t="shared" si="23" ref="G17:G35">33000*(F17-F16)</f>
        <v>4025.9999999999964</v>
      </c>
      <c r="H17" s="131">
        <v>2.775</v>
      </c>
      <c r="I17" s="1">
        <f aca="true" t="shared" si="24" ref="I17:I35">33000*(H17-H16)</f>
        <v>1484.9999999999977</v>
      </c>
      <c r="J17" s="131">
        <v>49.873</v>
      </c>
      <c r="K17" s="1">
        <f t="shared" si="4"/>
        <v>5213.999999999807</v>
      </c>
      <c r="L17" s="43"/>
      <c r="M17" s="1">
        <f t="shared" si="5"/>
        <v>0</v>
      </c>
      <c r="N17" s="131">
        <v>32.795</v>
      </c>
      <c r="O17" s="1">
        <f t="shared" si="6"/>
        <v>3035.9999999999586</v>
      </c>
      <c r="P17" s="43"/>
      <c r="Q17" s="1">
        <f t="shared" si="7"/>
        <v>0</v>
      </c>
      <c r="R17" s="131">
        <v>7.162</v>
      </c>
      <c r="S17" s="1">
        <f t="shared" si="8"/>
        <v>561.0000000000115</v>
      </c>
      <c r="T17" s="131">
        <v>2.295</v>
      </c>
      <c r="U17" s="1">
        <f t="shared" si="9"/>
        <v>0</v>
      </c>
      <c r="V17" s="131">
        <v>6.396</v>
      </c>
      <c r="W17" s="1">
        <f t="shared" si="10"/>
        <v>891.0000000000044</v>
      </c>
      <c r="X17" s="43"/>
      <c r="Y17" s="1">
        <f t="shared" si="11"/>
        <v>0</v>
      </c>
      <c r="Z17" s="131">
        <v>11.403</v>
      </c>
      <c r="AA17" s="1">
        <f aca="true" t="shared" si="25" ref="AA17:AA35">33000*(Z17-Z16)</f>
        <v>11847</v>
      </c>
      <c r="AB17" s="131">
        <v>3.109</v>
      </c>
      <c r="AC17" s="1">
        <f aca="true" t="shared" si="26" ref="AC17:AC35">33000*(AB17-AB16)</f>
        <v>6830.999999999995</v>
      </c>
      <c r="AD17" s="131">
        <v>21.78</v>
      </c>
      <c r="AE17" s="1">
        <f aca="true" t="shared" si="27" ref="AE17:AE35">33000*(AD17-AD16)</f>
        <v>11649.000000000051</v>
      </c>
      <c r="AF17" s="131">
        <v>4.951</v>
      </c>
      <c r="AG17" s="4">
        <f aca="true" t="shared" si="28" ref="AG17:AG35">33000*(AF17-AF16)</f>
        <v>5213.999999999983</v>
      </c>
      <c r="AH17" s="148">
        <f t="shared" si="20"/>
        <v>38312.9999999999</v>
      </c>
      <c r="AI17" s="150">
        <f t="shared" si="16"/>
        <v>19568.999999999705</v>
      </c>
      <c r="AJ17" s="149">
        <f>('ГПП-ТЭЦфид.связи'!AH17)*(-1)</f>
        <v>-3072.0000000000027</v>
      </c>
      <c r="AK17" s="149">
        <f>('ГПП-ТЭЦфид.связи'!AI17)*(-1)</f>
        <v>-959.9999999999966</v>
      </c>
      <c r="AL17" s="141">
        <f>'Стор итог'!AH15</f>
        <v>3386.399999999989</v>
      </c>
      <c r="AM17" s="151">
        <f t="shared" si="17"/>
        <v>34926.59999999991</v>
      </c>
      <c r="AN17" s="151">
        <f t="shared" si="18"/>
        <v>31854.599999999908</v>
      </c>
      <c r="AO17" s="151">
        <f t="shared" si="19"/>
        <v>35240.9999999999</v>
      </c>
      <c r="AP17" s="141"/>
    </row>
    <row r="18" spans="1:42" ht="15" customHeight="1" thickBot="1">
      <c r="A18" s="1">
        <v>9</v>
      </c>
      <c r="B18" s="131">
        <v>70.794</v>
      </c>
      <c r="C18" s="1">
        <f t="shared" si="21"/>
        <v>12605.999999999696</v>
      </c>
      <c r="D18" s="131">
        <v>78.472</v>
      </c>
      <c r="E18" s="1">
        <f t="shared" si="22"/>
        <v>3926.9999999999927</v>
      </c>
      <c r="F18" s="131">
        <v>90.615</v>
      </c>
      <c r="G18" s="1">
        <f t="shared" si="23"/>
        <v>9537.00000000005</v>
      </c>
      <c r="H18" s="131">
        <v>2.935</v>
      </c>
      <c r="I18" s="1">
        <f t="shared" si="24"/>
        <v>5280.000000000005</v>
      </c>
      <c r="J18" s="131">
        <v>50.36</v>
      </c>
      <c r="K18" s="1">
        <f t="shared" si="4"/>
        <v>16071.000000000062</v>
      </c>
      <c r="L18" s="43"/>
      <c r="M18" s="1">
        <f t="shared" si="5"/>
        <v>0</v>
      </c>
      <c r="N18" s="131">
        <v>33.071</v>
      </c>
      <c r="O18" s="1">
        <f t="shared" si="6"/>
        <v>9107.999999999876</v>
      </c>
      <c r="P18" s="43"/>
      <c r="Q18" s="1">
        <f t="shared" si="7"/>
        <v>0</v>
      </c>
      <c r="R18" s="131">
        <v>7.203</v>
      </c>
      <c r="S18" s="1">
        <f t="shared" si="8"/>
        <v>1353.0000000000123</v>
      </c>
      <c r="T18" s="131">
        <v>2.295</v>
      </c>
      <c r="U18" s="1">
        <f t="shared" si="9"/>
        <v>0</v>
      </c>
      <c r="V18" s="131">
        <v>6.474</v>
      </c>
      <c r="W18" s="1">
        <f t="shared" si="10"/>
        <v>2574.0000000000095</v>
      </c>
      <c r="X18" s="43"/>
      <c r="Y18" s="1">
        <f t="shared" si="11"/>
        <v>0</v>
      </c>
      <c r="Z18" s="131">
        <v>12.382</v>
      </c>
      <c r="AA18" s="1">
        <f t="shared" si="25"/>
        <v>32306.999999999975</v>
      </c>
      <c r="AB18" s="131">
        <v>3.515</v>
      </c>
      <c r="AC18" s="1">
        <f t="shared" si="26"/>
        <v>13398.000000000005</v>
      </c>
      <c r="AD18" s="131">
        <v>22.756</v>
      </c>
      <c r="AE18" s="1">
        <f t="shared" si="27"/>
        <v>32207.99999999997</v>
      </c>
      <c r="AF18" s="131">
        <v>5.381</v>
      </c>
      <c r="AG18" s="4">
        <f t="shared" si="28"/>
        <v>14190.00000000002</v>
      </c>
      <c r="AH18" s="148">
        <f t="shared" si="20"/>
        <v>104081.99999999977</v>
      </c>
      <c r="AI18" s="150">
        <f t="shared" si="16"/>
        <v>48476.99999999991</v>
      </c>
      <c r="AJ18" s="149">
        <f>('ГПП-ТЭЦфид.связи'!AH18)*(-1)</f>
        <v>-6048.000000000025</v>
      </c>
      <c r="AK18" s="149">
        <f>('ГПП-ТЭЦфид.связи'!AI18)*(-1)</f>
        <v>-1440.0000000000034</v>
      </c>
      <c r="AL18" s="141">
        <f>'Стор итог'!AH16</f>
        <v>3952.5999999999653</v>
      </c>
      <c r="AM18" s="151">
        <f t="shared" si="17"/>
        <v>100129.3999999998</v>
      </c>
      <c r="AN18" s="151">
        <f t="shared" si="18"/>
        <v>94081.39999999978</v>
      </c>
      <c r="AO18" s="151">
        <f t="shared" si="19"/>
        <v>98033.99999999974</v>
      </c>
      <c r="AP18" s="141"/>
    </row>
    <row r="19" spans="1:42" ht="15" customHeight="1" thickBot="1">
      <c r="A19" s="1">
        <v>10</v>
      </c>
      <c r="B19" s="131">
        <v>71</v>
      </c>
      <c r="C19" s="1">
        <f t="shared" si="21"/>
        <v>6798.000000000101</v>
      </c>
      <c r="D19" s="131">
        <v>78.59</v>
      </c>
      <c r="E19" s="1">
        <f t="shared" si="22"/>
        <v>3894.0000000003038</v>
      </c>
      <c r="F19" s="131">
        <v>90.809</v>
      </c>
      <c r="G19" s="1">
        <f t="shared" si="23"/>
        <v>6402.000000000086</v>
      </c>
      <c r="H19" s="131">
        <v>3.005</v>
      </c>
      <c r="I19" s="1">
        <f t="shared" si="24"/>
        <v>2309.9999999999945</v>
      </c>
      <c r="J19" s="131">
        <v>50.601</v>
      </c>
      <c r="K19" s="1">
        <f t="shared" si="4"/>
        <v>7952.999999999989</v>
      </c>
      <c r="L19" s="43"/>
      <c r="M19" s="1">
        <f t="shared" si="5"/>
        <v>0</v>
      </c>
      <c r="N19" s="131">
        <v>33.241</v>
      </c>
      <c r="O19" s="1">
        <f t="shared" si="6"/>
        <v>5610.000000000056</v>
      </c>
      <c r="P19" s="43"/>
      <c r="Q19" s="1">
        <f t="shared" si="7"/>
        <v>0</v>
      </c>
      <c r="R19" s="131">
        <v>7.207</v>
      </c>
      <c r="S19" s="1">
        <f t="shared" si="8"/>
        <v>131.99999999998545</v>
      </c>
      <c r="T19" s="131">
        <v>2.295</v>
      </c>
      <c r="U19" s="1">
        <f t="shared" si="9"/>
        <v>0</v>
      </c>
      <c r="V19" s="131">
        <v>6.5</v>
      </c>
      <c r="W19" s="1">
        <f t="shared" si="10"/>
        <v>857.9999999999934</v>
      </c>
      <c r="X19" s="43"/>
      <c r="Y19" s="1">
        <f t="shared" si="11"/>
        <v>0</v>
      </c>
      <c r="Z19" s="131">
        <v>12.997</v>
      </c>
      <c r="AA19" s="1">
        <f t="shared" si="25"/>
        <v>20295.000000000007</v>
      </c>
      <c r="AB19" s="131">
        <v>3.606</v>
      </c>
      <c r="AC19" s="1">
        <f t="shared" si="26"/>
        <v>3002.999999999992</v>
      </c>
      <c r="AD19" s="131">
        <v>22.999</v>
      </c>
      <c r="AE19" s="1">
        <f t="shared" si="27"/>
        <v>8018.999999999952</v>
      </c>
      <c r="AF19" s="131">
        <v>5.611</v>
      </c>
      <c r="AG19" s="4">
        <f t="shared" si="28"/>
        <v>7589.9999999999845</v>
      </c>
      <c r="AH19" s="148">
        <f t="shared" si="20"/>
        <v>49599.00000000012</v>
      </c>
      <c r="AI19" s="150">
        <f t="shared" si="16"/>
        <v>23265.000000000324</v>
      </c>
      <c r="AJ19" s="149">
        <f>('ГПП-ТЭЦфид.связи'!AH19)*(-1)</f>
        <v>-5472.000000000036</v>
      </c>
      <c r="AK19" s="149">
        <f>('ГПП-ТЭЦфид.связи'!AI19)*(-1)</f>
        <v>-1727.9999999999973</v>
      </c>
      <c r="AL19" s="141">
        <f>'Стор итог'!AH17</f>
        <v>4926.000000000018</v>
      </c>
      <c r="AM19" s="151">
        <f t="shared" si="17"/>
        <v>44673.0000000001</v>
      </c>
      <c r="AN19" s="151">
        <f t="shared" si="18"/>
        <v>39201.000000000065</v>
      </c>
      <c r="AO19" s="151">
        <f t="shared" si="19"/>
        <v>44127.00000000009</v>
      </c>
      <c r="AP19" s="141"/>
    </row>
    <row r="20" spans="1:42" ht="15" customHeight="1" thickBot="1">
      <c r="A20" s="1">
        <v>11</v>
      </c>
      <c r="B20" s="131">
        <v>71.199</v>
      </c>
      <c r="C20" s="1">
        <f t="shared" si="21"/>
        <v>6566.999999999936</v>
      </c>
      <c r="D20" s="131">
        <v>78.649</v>
      </c>
      <c r="E20" s="1">
        <f t="shared" si="22"/>
        <v>1946.9999999999175</v>
      </c>
      <c r="F20" s="131">
        <v>90.915</v>
      </c>
      <c r="G20" s="1">
        <f t="shared" si="23"/>
        <v>3498.0000000002888</v>
      </c>
      <c r="H20" s="131">
        <v>3.084</v>
      </c>
      <c r="I20" s="1">
        <f t="shared" si="24"/>
        <v>2607.000000000006</v>
      </c>
      <c r="J20" s="131">
        <v>50.816</v>
      </c>
      <c r="K20" s="1">
        <f t="shared" si="4"/>
        <v>7095.000000000113</v>
      </c>
      <c r="L20" s="43"/>
      <c r="M20" s="1">
        <f t="shared" si="5"/>
        <v>0</v>
      </c>
      <c r="N20" s="131">
        <v>33.333</v>
      </c>
      <c r="O20" s="1">
        <f t="shared" si="6"/>
        <v>3035.9999999999586</v>
      </c>
      <c r="P20" s="43"/>
      <c r="Q20" s="1">
        <f t="shared" si="7"/>
        <v>0</v>
      </c>
      <c r="R20" s="131">
        <v>7.209</v>
      </c>
      <c r="S20" s="1">
        <f t="shared" si="8"/>
        <v>65.99999999999272</v>
      </c>
      <c r="T20" s="131">
        <v>2.295</v>
      </c>
      <c r="U20" s="1">
        <f t="shared" si="9"/>
        <v>0</v>
      </c>
      <c r="V20" s="131">
        <v>6.549</v>
      </c>
      <c r="W20" s="1">
        <f t="shared" si="10"/>
        <v>1617.0000000000125</v>
      </c>
      <c r="X20" s="43"/>
      <c r="Y20" s="1">
        <f t="shared" si="11"/>
        <v>0</v>
      </c>
      <c r="Z20" s="131">
        <v>12.997</v>
      </c>
      <c r="AA20" s="1">
        <f t="shared" si="25"/>
        <v>0</v>
      </c>
      <c r="AB20" s="131">
        <v>3.606</v>
      </c>
      <c r="AC20" s="1">
        <f t="shared" si="26"/>
        <v>0</v>
      </c>
      <c r="AD20" s="131">
        <v>23.635</v>
      </c>
      <c r="AE20" s="1">
        <f t="shared" si="27"/>
        <v>20988.00000000009</v>
      </c>
      <c r="AF20" s="131">
        <v>5.771</v>
      </c>
      <c r="AG20" s="4">
        <f t="shared" si="28"/>
        <v>5280.000000000005</v>
      </c>
      <c r="AH20" s="148">
        <f t="shared" si="20"/>
        <v>38214.00000000042</v>
      </c>
      <c r="AI20" s="150">
        <f t="shared" si="16"/>
        <v>14486.999999999898</v>
      </c>
      <c r="AJ20" s="149">
        <f>('ГПП-ТЭЦфид.связи'!AH20)*(-1)</f>
        <v>-3263.9999999999645</v>
      </c>
      <c r="AK20" s="149">
        <f>('ГПП-ТЭЦфид.связи'!AI20)*(-1)</f>
        <v>-2015.9999999999995</v>
      </c>
      <c r="AL20" s="141">
        <f>'Стор итог'!AH18</f>
        <v>8126.19999999999</v>
      </c>
      <c r="AM20" s="151">
        <f t="shared" si="17"/>
        <v>30087.800000000432</v>
      </c>
      <c r="AN20" s="151">
        <f t="shared" si="18"/>
        <v>26823.80000000047</v>
      </c>
      <c r="AO20" s="151">
        <f t="shared" si="19"/>
        <v>34950.00000000046</v>
      </c>
      <c r="AP20" s="141"/>
    </row>
    <row r="21" spans="1:42" ht="15" customHeight="1" thickBot="1">
      <c r="A21" s="1">
        <v>12</v>
      </c>
      <c r="B21" s="131">
        <v>71.548</v>
      </c>
      <c r="C21" s="1">
        <f t="shared" si="21"/>
        <v>11517.000000000124</v>
      </c>
      <c r="D21" s="131">
        <v>78.89</v>
      </c>
      <c r="E21" s="1">
        <f t="shared" si="22"/>
        <v>7952.999999999989</v>
      </c>
      <c r="F21" s="131">
        <v>91.315</v>
      </c>
      <c r="G21" s="1">
        <f t="shared" si="23"/>
        <v>13199.999999999718</v>
      </c>
      <c r="H21" s="131">
        <v>3.367</v>
      </c>
      <c r="I21" s="1">
        <f t="shared" si="24"/>
        <v>9338.999999999998</v>
      </c>
      <c r="J21" s="131">
        <v>51.155</v>
      </c>
      <c r="K21" s="1">
        <f t="shared" si="4"/>
        <v>11186.999999999955</v>
      </c>
      <c r="L21" s="43"/>
      <c r="M21" s="1">
        <f t="shared" si="5"/>
        <v>0</v>
      </c>
      <c r="N21" s="131">
        <v>33.52</v>
      </c>
      <c r="O21" s="1">
        <f t="shared" si="6"/>
        <v>6171.0000000001555</v>
      </c>
      <c r="P21" s="43"/>
      <c r="Q21" s="1">
        <f t="shared" si="7"/>
        <v>0</v>
      </c>
      <c r="R21" s="131">
        <v>7.212</v>
      </c>
      <c r="S21" s="1">
        <f t="shared" si="8"/>
        <v>99.00000000000375</v>
      </c>
      <c r="T21" s="131">
        <v>2.295</v>
      </c>
      <c r="U21" s="1">
        <f t="shared" si="9"/>
        <v>0</v>
      </c>
      <c r="V21" s="131">
        <v>6.599</v>
      </c>
      <c r="W21" s="1">
        <f t="shared" si="10"/>
        <v>1649.999999999994</v>
      </c>
      <c r="X21" s="43"/>
      <c r="Y21" s="1">
        <f t="shared" si="11"/>
        <v>0</v>
      </c>
      <c r="Z21" s="131">
        <v>12.997</v>
      </c>
      <c r="AA21" s="1">
        <f t="shared" si="25"/>
        <v>0</v>
      </c>
      <c r="AB21" s="131">
        <v>3.606</v>
      </c>
      <c r="AC21" s="1">
        <f t="shared" si="26"/>
        <v>0</v>
      </c>
      <c r="AD21" s="131">
        <v>24.263</v>
      </c>
      <c r="AE21" s="1">
        <f t="shared" si="27"/>
        <v>20724.000000000004</v>
      </c>
      <c r="AF21" s="131">
        <v>6.052</v>
      </c>
      <c r="AG21" s="4">
        <f t="shared" si="28"/>
        <v>9272.999999999989</v>
      </c>
      <c r="AH21" s="148">
        <f t="shared" si="20"/>
        <v>56726.99999999981</v>
      </c>
      <c r="AI21" s="150">
        <f t="shared" si="16"/>
        <v>34386.000000000124</v>
      </c>
      <c r="AJ21" s="149">
        <f>('ГПП-ТЭЦфид.связи'!AH21)*(-1)</f>
        <v>-5855.99999999996</v>
      </c>
      <c r="AK21" s="149">
        <f>('ГПП-ТЭЦфид.связи'!AI21)*(-1)</f>
        <v>-1152.000000000001</v>
      </c>
      <c r="AL21" s="141">
        <f>'Стор итог'!AH19</f>
        <v>4975.400000000006</v>
      </c>
      <c r="AM21" s="151">
        <f t="shared" si="17"/>
        <v>51751.5999999998</v>
      </c>
      <c r="AN21" s="151">
        <f t="shared" si="18"/>
        <v>45895.599999999846</v>
      </c>
      <c r="AO21" s="151">
        <f t="shared" si="19"/>
        <v>50870.999999999854</v>
      </c>
      <c r="AP21" s="141"/>
    </row>
    <row r="22" spans="1:42" ht="15" customHeight="1" thickBot="1">
      <c r="A22" s="1">
        <v>13</v>
      </c>
      <c r="B22" s="131">
        <v>71.887</v>
      </c>
      <c r="C22" s="1">
        <f t="shared" si="21"/>
        <v>11186.999999999955</v>
      </c>
      <c r="D22" s="131">
        <v>79.125</v>
      </c>
      <c r="E22" s="1">
        <f t="shared" si="22"/>
        <v>7754.999999999981</v>
      </c>
      <c r="F22" s="131">
        <v>91.688</v>
      </c>
      <c r="G22" s="1">
        <f t="shared" si="23"/>
        <v>12309.000000000155</v>
      </c>
      <c r="H22" s="131">
        <v>3.651</v>
      </c>
      <c r="I22" s="1">
        <f t="shared" si="24"/>
        <v>9371.999999999995</v>
      </c>
      <c r="J22" s="131">
        <v>51.462</v>
      </c>
      <c r="K22" s="1">
        <f t="shared" si="4"/>
        <v>10131.000000000071</v>
      </c>
      <c r="L22" s="43"/>
      <c r="M22" s="1">
        <f t="shared" si="5"/>
        <v>0</v>
      </c>
      <c r="N22" s="131">
        <v>33.691</v>
      </c>
      <c r="O22" s="1">
        <f t="shared" si="6"/>
        <v>5642.999999999979</v>
      </c>
      <c r="P22" s="43"/>
      <c r="Q22" s="1">
        <f t="shared" si="7"/>
        <v>0</v>
      </c>
      <c r="R22" s="131">
        <v>7.212</v>
      </c>
      <c r="S22" s="1">
        <f t="shared" si="8"/>
        <v>0</v>
      </c>
      <c r="T22" s="131">
        <v>2.321</v>
      </c>
      <c r="U22" s="1">
        <f t="shared" si="9"/>
        <v>858.0000000000081</v>
      </c>
      <c r="V22" s="131">
        <v>6.645</v>
      </c>
      <c r="W22" s="1">
        <f t="shared" si="10"/>
        <v>1517.9999999999793</v>
      </c>
      <c r="X22" s="43"/>
      <c r="Y22" s="1">
        <f t="shared" si="11"/>
        <v>0</v>
      </c>
      <c r="Z22" s="131">
        <v>12.997</v>
      </c>
      <c r="AA22" s="1">
        <f t="shared" si="25"/>
        <v>0</v>
      </c>
      <c r="AB22" s="131">
        <v>3.606</v>
      </c>
      <c r="AC22" s="1">
        <f t="shared" si="26"/>
        <v>0</v>
      </c>
      <c r="AD22" s="131">
        <v>24.863</v>
      </c>
      <c r="AE22" s="1">
        <f t="shared" si="27"/>
        <v>19799.99999999993</v>
      </c>
      <c r="AF22" s="131">
        <v>6.314</v>
      </c>
      <c r="AG22" s="4">
        <f t="shared" si="28"/>
        <v>8646.000000000015</v>
      </c>
      <c r="AH22" s="148">
        <f t="shared" si="20"/>
        <v>52569.0000000001</v>
      </c>
      <c r="AI22" s="150">
        <f t="shared" si="16"/>
        <v>32933.99999999994</v>
      </c>
      <c r="AJ22" s="149">
        <f>('ГПП-ТЭЦфид.связи'!AH22)*(-1)</f>
        <v>-6624.000000000046</v>
      </c>
      <c r="AK22" s="149">
        <f>('ГПП-ТЭЦфид.связи'!AI22)*(-1)</f>
        <v>-1344.0000000000011</v>
      </c>
      <c r="AL22" s="141">
        <f>'Стор итог'!AH20</f>
        <v>6396.799999999991</v>
      </c>
      <c r="AM22" s="151">
        <f t="shared" si="17"/>
        <v>46172.20000000011</v>
      </c>
      <c r="AN22" s="151">
        <f t="shared" si="18"/>
        <v>39548.20000000007</v>
      </c>
      <c r="AO22" s="151">
        <f t="shared" si="19"/>
        <v>45945.00000000006</v>
      </c>
      <c r="AP22" s="141"/>
    </row>
    <row r="23" spans="1:42" ht="15" customHeight="1" thickBot="1">
      <c r="A23" s="1">
        <v>14</v>
      </c>
      <c r="B23" s="131">
        <v>72.106</v>
      </c>
      <c r="C23" s="1">
        <f t="shared" si="21"/>
        <v>7226.999999999805</v>
      </c>
      <c r="D23" s="131">
        <v>79.314</v>
      </c>
      <c r="E23" s="1">
        <f t="shared" si="22"/>
        <v>6236.999999999767</v>
      </c>
      <c r="F23" s="131">
        <v>91.974</v>
      </c>
      <c r="G23" s="1">
        <f t="shared" si="23"/>
        <v>9438.000000000045</v>
      </c>
      <c r="H23" s="131">
        <v>3.871</v>
      </c>
      <c r="I23" s="1">
        <f t="shared" si="24"/>
        <v>7260.000000000006</v>
      </c>
      <c r="J23" s="131">
        <v>51.778</v>
      </c>
      <c r="K23" s="1">
        <f t="shared" si="4"/>
        <v>10427.999999999847</v>
      </c>
      <c r="L23" s="43"/>
      <c r="M23" s="1">
        <f t="shared" si="5"/>
        <v>0</v>
      </c>
      <c r="N23" s="131">
        <v>33.89</v>
      </c>
      <c r="O23" s="1">
        <f t="shared" si="6"/>
        <v>6566.999999999936</v>
      </c>
      <c r="P23" s="43"/>
      <c r="Q23" s="1">
        <f t="shared" si="7"/>
        <v>0</v>
      </c>
      <c r="R23" s="131">
        <v>7.212</v>
      </c>
      <c r="S23" s="1">
        <f t="shared" si="8"/>
        <v>0</v>
      </c>
      <c r="T23" s="131">
        <v>2.347</v>
      </c>
      <c r="U23" s="1">
        <f t="shared" si="9"/>
        <v>857.9999999999934</v>
      </c>
      <c r="V23" s="131">
        <v>6.697</v>
      </c>
      <c r="W23" s="1">
        <f t="shared" si="10"/>
        <v>1716.0000000000161</v>
      </c>
      <c r="X23" s="43"/>
      <c r="Y23" s="1">
        <f t="shared" si="11"/>
        <v>0</v>
      </c>
      <c r="Z23" s="131">
        <v>12.997</v>
      </c>
      <c r="AA23" s="1">
        <f t="shared" si="25"/>
        <v>0</v>
      </c>
      <c r="AB23" s="131">
        <v>3.606</v>
      </c>
      <c r="AC23" s="1">
        <f t="shared" si="26"/>
        <v>0</v>
      </c>
      <c r="AD23" s="131">
        <v>25.512</v>
      </c>
      <c r="AE23" s="1">
        <f t="shared" si="27"/>
        <v>21417.00000000003</v>
      </c>
      <c r="AF23" s="131">
        <v>6.503</v>
      </c>
      <c r="AG23" s="4">
        <f t="shared" si="28"/>
        <v>6237.000000000002</v>
      </c>
      <c r="AH23" s="148">
        <f t="shared" si="20"/>
        <v>47651.99999999974</v>
      </c>
      <c r="AI23" s="150">
        <f t="shared" si="16"/>
        <v>28016.999999999724</v>
      </c>
      <c r="AJ23" s="149">
        <f>('ГПП-ТЭЦфид.связи'!AH23)*(-1)</f>
        <v>-7871.999999999969</v>
      </c>
      <c r="AK23" s="149">
        <f>('ГПП-ТЭЦфид.связи'!AI23)*(-1)</f>
        <v>-1536.0000000000014</v>
      </c>
      <c r="AL23" s="141">
        <f>'Стор итог'!AH21</f>
        <v>5302.800000000013</v>
      </c>
      <c r="AM23" s="151">
        <f t="shared" si="17"/>
        <v>42349.19999999973</v>
      </c>
      <c r="AN23" s="151">
        <f t="shared" si="18"/>
        <v>34477.19999999976</v>
      </c>
      <c r="AO23" s="151">
        <f t="shared" si="19"/>
        <v>39779.99999999977</v>
      </c>
      <c r="AP23" s="141"/>
    </row>
    <row r="24" spans="1:42" ht="15" customHeight="1" thickBot="1">
      <c r="A24" s="1">
        <v>15</v>
      </c>
      <c r="B24" s="131">
        <v>72.47</v>
      </c>
      <c r="C24" s="1">
        <f t="shared" si="21"/>
        <v>12012.000000000142</v>
      </c>
      <c r="D24" s="131">
        <v>79.581</v>
      </c>
      <c r="E24" s="1">
        <f t="shared" si="22"/>
        <v>8811.000000000335</v>
      </c>
      <c r="F24" s="131">
        <v>92.394</v>
      </c>
      <c r="G24" s="1">
        <f t="shared" si="23"/>
        <v>13860.000000000056</v>
      </c>
      <c r="H24" s="131">
        <v>4.166</v>
      </c>
      <c r="I24" s="1">
        <f t="shared" si="24"/>
        <v>9735.000000000013</v>
      </c>
      <c r="J24" s="131">
        <v>52.058</v>
      </c>
      <c r="K24" s="1">
        <f t="shared" si="4"/>
        <v>9240.000000000038</v>
      </c>
      <c r="L24" s="43"/>
      <c r="M24" s="1">
        <f t="shared" si="5"/>
        <v>0</v>
      </c>
      <c r="N24" s="131">
        <v>34.016</v>
      </c>
      <c r="O24" s="1">
        <f t="shared" si="6"/>
        <v>4157.999999999923</v>
      </c>
      <c r="P24" s="43"/>
      <c r="Q24" s="1">
        <f t="shared" si="7"/>
        <v>0</v>
      </c>
      <c r="R24" s="131">
        <v>7.212</v>
      </c>
      <c r="S24" s="1">
        <f t="shared" si="8"/>
        <v>0</v>
      </c>
      <c r="T24" s="131">
        <v>2.362</v>
      </c>
      <c r="U24" s="1">
        <f t="shared" si="9"/>
        <v>495.0000000000041</v>
      </c>
      <c r="V24" s="131">
        <v>6.738</v>
      </c>
      <c r="W24" s="1">
        <f t="shared" si="10"/>
        <v>1353.0000000000123</v>
      </c>
      <c r="X24" s="43"/>
      <c r="Y24" s="1">
        <f t="shared" si="11"/>
        <v>0</v>
      </c>
      <c r="Z24" s="131">
        <v>12.997</v>
      </c>
      <c r="AA24" s="1">
        <f t="shared" si="25"/>
        <v>0</v>
      </c>
      <c r="AB24" s="131">
        <v>3.606</v>
      </c>
      <c r="AC24" s="1">
        <f t="shared" si="26"/>
        <v>0</v>
      </c>
      <c r="AD24" s="131">
        <v>26.038</v>
      </c>
      <c r="AE24" s="1">
        <f t="shared" si="27"/>
        <v>17357.999999999993</v>
      </c>
      <c r="AF24" s="131">
        <v>6.827</v>
      </c>
      <c r="AG24" s="4">
        <f t="shared" si="28"/>
        <v>10691.999999999995</v>
      </c>
      <c r="AH24" s="148">
        <f t="shared" si="20"/>
        <v>51975.00000000022</v>
      </c>
      <c r="AI24" s="150">
        <f t="shared" si="16"/>
        <v>34749.00000000028</v>
      </c>
      <c r="AJ24" s="149">
        <f>('ГПП-ТЭЦфид.связи'!AH24)*(-1)</f>
        <v>-4608.000000000038</v>
      </c>
      <c r="AK24" s="149">
        <f>('ГПП-ТЭЦфид.связи'!AI24)*(-1)</f>
        <v>-2015.9999999999995</v>
      </c>
      <c r="AL24" s="141">
        <f>'Стор итог'!AH22</f>
        <v>5954.799999999997</v>
      </c>
      <c r="AM24" s="151">
        <f t="shared" si="17"/>
        <v>46020.20000000022</v>
      </c>
      <c r="AN24" s="151">
        <f t="shared" si="18"/>
        <v>41412.200000000186</v>
      </c>
      <c r="AO24" s="151">
        <f t="shared" si="19"/>
        <v>47367.00000000018</v>
      </c>
      <c r="AP24" s="141"/>
    </row>
    <row r="25" spans="1:42" ht="15" customHeight="1" thickBot="1">
      <c r="A25" s="1">
        <v>16</v>
      </c>
      <c r="B25" s="131">
        <v>72.612</v>
      </c>
      <c r="C25" s="1">
        <f t="shared" si="21"/>
        <v>4685.999999999865</v>
      </c>
      <c r="D25" s="131">
        <v>79.707</v>
      </c>
      <c r="E25" s="1">
        <f t="shared" si="22"/>
        <v>4157.999999999689</v>
      </c>
      <c r="F25" s="131">
        <v>92.545</v>
      </c>
      <c r="G25" s="1">
        <f t="shared" si="23"/>
        <v>4982.999999999876</v>
      </c>
      <c r="H25" s="131">
        <v>4.211</v>
      </c>
      <c r="I25" s="1">
        <f t="shared" si="24"/>
        <v>1484.9999999999977</v>
      </c>
      <c r="J25" s="131">
        <v>52.331</v>
      </c>
      <c r="K25" s="1">
        <f t="shared" si="4"/>
        <v>9009.000000000107</v>
      </c>
      <c r="L25" s="43"/>
      <c r="M25" s="1">
        <f t="shared" si="5"/>
        <v>0</v>
      </c>
      <c r="N25" s="131">
        <v>34.278</v>
      </c>
      <c r="O25" s="1">
        <f t="shared" si="6"/>
        <v>8646.000000000015</v>
      </c>
      <c r="P25" s="43"/>
      <c r="Q25" s="1">
        <f t="shared" si="7"/>
        <v>0</v>
      </c>
      <c r="R25" s="131">
        <v>7.212</v>
      </c>
      <c r="S25" s="1">
        <f t="shared" si="8"/>
        <v>0</v>
      </c>
      <c r="T25" s="131">
        <v>2.404</v>
      </c>
      <c r="U25" s="1">
        <f t="shared" si="9"/>
        <v>1385.9999999999939</v>
      </c>
      <c r="V25" s="131">
        <v>6.791</v>
      </c>
      <c r="W25" s="1">
        <f t="shared" si="10"/>
        <v>1748.999999999998</v>
      </c>
      <c r="X25" s="43"/>
      <c r="Y25" s="1">
        <f t="shared" si="11"/>
        <v>0</v>
      </c>
      <c r="Z25" s="131">
        <v>12.997</v>
      </c>
      <c r="AA25" s="1">
        <f t="shared" si="25"/>
        <v>0</v>
      </c>
      <c r="AB25" s="131">
        <v>3.606</v>
      </c>
      <c r="AC25" s="1">
        <f t="shared" si="26"/>
        <v>0</v>
      </c>
      <c r="AD25" s="131">
        <v>26.234</v>
      </c>
      <c r="AE25" s="1">
        <f t="shared" si="27"/>
        <v>6468.00000000005</v>
      </c>
      <c r="AF25" s="131">
        <v>7.101</v>
      </c>
      <c r="AG25" s="4">
        <f t="shared" si="28"/>
        <v>9042</v>
      </c>
      <c r="AH25" s="148">
        <f t="shared" si="20"/>
        <v>23759.999999999905</v>
      </c>
      <c r="AI25" s="150">
        <f t="shared" si="16"/>
        <v>25079.9999999997</v>
      </c>
      <c r="AJ25" s="149">
        <f>('ГПП-ТЭЦфид.связи'!AH25)*(-1)</f>
        <v>-6240.00000000002</v>
      </c>
      <c r="AK25" s="149">
        <f>('ГПП-ТЭЦфид.связи'!AI25)*(-1)</f>
        <v>-1920.0000000000018</v>
      </c>
      <c r="AL25" s="141">
        <f>'Стор итог'!AH23</f>
        <v>3877.000000000003</v>
      </c>
      <c r="AM25" s="151">
        <f t="shared" si="17"/>
        <v>19882.9999999999</v>
      </c>
      <c r="AN25" s="151">
        <f t="shared" si="18"/>
        <v>13642.999999999882</v>
      </c>
      <c r="AO25" s="151">
        <f t="shared" si="19"/>
        <v>17519.999999999884</v>
      </c>
      <c r="AP25" s="141"/>
    </row>
    <row r="26" spans="1:42" ht="15" customHeight="1" thickBot="1">
      <c r="A26" s="1">
        <v>17</v>
      </c>
      <c r="B26" s="131">
        <v>72.929</v>
      </c>
      <c r="C26" s="1">
        <f t="shared" si="21"/>
        <v>10461.00000000024</v>
      </c>
      <c r="D26" s="131">
        <v>79.791</v>
      </c>
      <c r="E26" s="1">
        <f t="shared" si="22"/>
        <v>2772.000000000105</v>
      </c>
      <c r="F26" s="131">
        <v>92.888</v>
      </c>
      <c r="G26" s="1">
        <f t="shared" si="23"/>
        <v>11319.000000000116</v>
      </c>
      <c r="H26" s="131">
        <v>4.368</v>
      </c>
      <c r="I26" s="1">
        <f t="shared" si="24"/>
        <v>5181.000000000001</v>
      </c>
      <c r="J26" s="131">
        <v>52.645</v>
      </c>
      <c r="K26" s="1">
        <f t="shared" si="4"/>
        <v>10362.000000000002</v>
      </c>
      <c r="L26" s="43"/>
      <c r="M26" s="1">
        <f t="shared" si="5"/>
        <v>0</v>
      </c>
      <c r="N26" s="131">
        <v>34.368</v>
      </c>
      <c r="O26" s="1">
        <f t="shared" si="6"/>
        <v>2970.000000000113</v>
      </c>
      <c r="P26" s="43"/>
      <c r="Q26" s="1">
        <f t="shared" si="7"/>
        <v>0</v>
      </c>
      <c r="R26" s="131">
        <v>7.212</v>
      </c>
      <c r="S26" s="1">
        <f t="shared" si="8"/>
        <v>0</v>
      </c>
      <c r="T26" s="131">
        <v>2.437</v>
      </c>
      <c r="U26" s="1">
        <f t="shared" si="9"/>
        <v>1088.9999999999973</v>
      </c>
      <c r="V26" s="131">
        <v>6.803</v>
      </c>
      <c r="W26" s="1">
        <f t="shared" si="10"/>
        <v>395.9999999999857</v>
      </c>
      <c r="X26" s="43"/>
      <c r="Y26" s="1">
        <f t="shared" si="11"/>
        <v>0</v>
      </c>
      <c r="Z26" s="131">
        <v>13.141</v>
      </c>
      <c r="AA26" s="1">
        <f t="shared" si="25"/>
        <v>4752.000000000005</v>
      </c>
      <c r="AB26" s="131">
        <v>3.867</v>
      </c>
      <c r="AC26" s="1">
        <f t="shared" si="26"/>
        <v>8613.000000000004</v>
      </c>
      <c r="AD26" s="131">
        <v>27.225</v>
      </c>
      <c r="AE26" s="1">
        <f t="shared" si="27"/>
        <v>32702.99999999999</v>
      </c>
      <c r="AF26" s="131">
        <v>7.367</v>
      </c>
      <c r="AG26" s="4">
        <f t="shared" si="28"/>
        <v>8778</v>
      </c>
      <c r="AH26" s="148">
        <f t="shared" si="20"/>
        <v>68508.00000000035</v>
      </c>
      <c r="AI26" s="150">
        <f t="shared" si="16"/>
        <v>28710.000000000207</v>
      </c>
      <c r="AJ26" s="149">
        <f>('ГПП-ТЭЦфид.связи'!AH26)*(-1)</f>
        <v>-3167.9999999999495</v>
      </c>
      <c r="AK26" s="149">
        <f>('ГПП-ТЭЦфид.связи'!AI26)*(-1)</f>
        <v>-1343.9999999999968</v>
      </c>
      <c r="AL26" s="141">
        <f>'Стор итог'!AH24</f>
        <v>4125.000000000031</v>
      </c>
      <c r="AM26" s="151">
        <f t="shared" si="17"/>
        <v>64383.00000000032</v>
      </c>
      <c r="AN26" s="151">
        <f t="shared" si="18"/>
        <v>61215.00000000037</v>
      </c>
      <c r="AO26" s="151">
        <f t="shared" si="19"/>
        <v>65340.0000000004</v>
      </c>
      <c r="AP26" s="141"/>
    </row>
    <row r="27" spans="1:42" ht="15" customHeight="1" thickBot="1">
      <c r="A27" s="1">
        <v>18</v>
      </c>
      <c r="B27" s="131">
        <v>73.201</v>
      </c>
      <c r="C27" s="1">
        <f t="shared" si="21"/>
        <v>8975.999999999714</v>
      </c>
      <c r="D27" s="131">
        <v>79.919</v>
      </c>
      <c r="E27" s="1">
        <f t="shared" si="22"/>
        <v>4224.000000000004</v>
      </c>
      <c r="F27" s="131">
        <v>93.004</v>
      </c>
      <c r="G27" s="1">
        <f t="shared" si="23"/>
        <v>3827.9999999999886</v>
      </c>
      <c r="H27" s="131">
        <v>4.401</v>
      </c>
      <c r="I27" s="1">
        <f t="shared" si="24"/>
        <v>1088.9999999999827</v>
      </c>
      <c r="J27" s="131">
        <v>53.122</v>
      </c>
      <c r="K27" s="1">
        <f t="shared" si="4"/>
        <v>15740.999999999893</v>
      </c>
      <c r="L27" s="43"/>
      <c r="M27" s="1">
        <f t="shared" si="5"/>
        <v>0</v>
      </c>
      <c r="N27" s="131">
        <v>34.422</v>
      </c>
      <c r="O27" s="1">
        <f t="shared" si="6"/>
        <v>1781.999999999833</v>
      </c>
      <c r="P27" s="43"/>
      <c r="Q27" s="1">
        <f t="shared" si="7"/>
        <v>0</v>
      </c>
      <c r="R27" s="131">
        <v>7.212</v>
      </c>
      <c r="S27" s="1">
        <f t="shared" si="8"/>
        <v>0</v>
      </c>
      <c r="T27" s="131">
        <v>2.546</v>
      </c>
      <c r="U27" s="1">
        <f t="shared" si="9"/>
        <v>3596.9999999999995</v>
      </c>
      <c r="V27" s="131">
        <v>6.831</v>
      </c>
      <c r="W27" s="1">
        <f t="shared" si="10"/>
        <v>924.0000000000155</v>
      </c>
      <c r="X27" s="43"/>
      <c r="Y27" s="1">
        <f t="shared" si="11"/>
        <v>0</v>
      </c>
      <c r="Z27" s="131">
        <v>13.861</v>
      </c>
      <c r="AA27" s="1">
        <f t="shared" si="25"/>
        <v>23760.000000000022</v>
      </c>
      <c r="AB27" s="131">
        <v>4.013</v>
      </c>
      <c r="AC27" s="1">
        <f t="shared" si="26"/>
        <v>4817.999999999997</v>
      </c>
      <c r="AD27" s="131">
        <v>27.769</v>
      </c>
      <c r="AE27" s="1">
        <f t="shared" si="27"/>
        <v>17951.999999999898</v>
      </c>
      <c r="AF27" s="131">
        <v>7.507</v>
      </c>
      <c r="AG27" s="4">
        <f t="shared" si="28"/>
        <v>4619.999999999989</v>
      </c>
      <c r="AH27" s="148">
        <f t="shared" si="20"/>
        <v>66659.99999999952</v>
      </c>
      <c r="AI27" s="150">
        <f t="shared" si="16"/>
        <v>17456.99999999982</v>
      </c>
      <c r="AJ27" s="149">
        <f>('ГПП-ТЭЦфид.связи'!AH27)*(-1)</f>
        <v>-6816.000000000008</v>
      </c>
      <c r="AK27" s="149">
        <f>('ГПП-ТЭЦфид.связи'!AI27)*(-1)</f>
        <v>-768.0000000000007</v>
      </c>
      <c r="AL27" s="141">
        <f>'Стор итог'!AH25</f>
        <v>5038.799999999969</v>
      </c>
      <c r="AM27" s="151">
        <f t="shared" si="17"/>
        <v>61621.19999999955</v>
      </c>
      <c r="AN27" s="151">
        <f t="shared" si="18"/>
        <v>54805.199999999546</v>
      </c>
      <c r="AO27" s="151">
        <f t="shared" si="19"/>
        <v>59843.99999999951</v>
      </c>
      <c r="AP27" s="141"/>
    </row>
    <row r="28" spans="1:42" ht="15" customHeight="1" thickBot="1">
      <c r="A28" s="1">
        <v>19</v>
      </c>
      <c r="B28" s="131">
        <v>73.36</v>
      </c>
      <c r="C28" s="1">
        <f t="shared" si="21"/>
        <v>5247.000000000199</v>
      </c>
      <c r="D28" s="131">
        <v>80.011</v>
      </c>
      <c r="E28" s="1">
        <f t="shared" si="22"/>
        <v>3035.9999999999586</v>
      </c>
      <c r="F28" s="131">
        <v>93.412</v>
      </c>
      <c r="G28" s="1">
        <f t="shared" si="23"/>
        <v>13464.000000000042</v>
      </c>
      <c r="H28" s="131">
        <v>4.596</v>
      </c>
      <c r="I28" s="1">
        <f t="shared" si="24"/>
        <v>6435.000000000009</v>
      </c>
      <c r="J28" s="131">
        <v>53.2</v>
      </c>
      <c r="K28" s="1">
        <f t="shared" si="4"/>
        <v>2574.0000000000973</v>
      </c>
      <c r="L28" s="43"/>
      <c r="M28" s="1">
        <f t="shared" si="5"/>
        <v>0</v>
      </c>
      <c r="N28" s="131">
        <v>34.692</v>
      </c>
      <c r="O28" s="1">
        <f t="shared" si="6"/>
        <v>8910.000000000104</v>
      </c>
      <c r="P28" s="43"/>
      <c r="Q28" s="1">
        <f t="shared" si="7"/>
        <v>0</v>
      </c>
      <c r="R28" s="131">
        <v>7.212</v>
      </c>
      <c r="S28" s="1">
        <f t="shared" si="8"/>
        <v>0</v>
      </c>
      <c r="T28" s="131">
        <v>2.546</v>
      </c>
      <c r="U28" s="1">
        <f t="shared" si="9"/>
        <v>0</v>
      </c>
      <c r="V28" s="131">
        <v>6.853</v>
      </c>
      <c r="W28" s="1">
        <f t="shared" si="10"/>
        <v>725.9999999999786</v>
      </c>
      <c r="X28" s="43"/>
      <c r="Y28" s="1">
        <f t="shared" si="11"/>
        <v>0</v>
      </c>
      <c r="Z28" s="131">
        <v>14.225</v>
      </c>
      <c r="AA28" s="1">
        <f t="shared" si="25"/>
        <v>12011.999999999967</v>
      </c>
      <c r="AB28" s="131">
        <v>4.376</v>
      </c>
      <c r="AC28" s="1">
        <f t="shared" si="26"/>
        <v>11979.000000000015</v>
      </c>
      <c r="AD28" s="131">
        <v>28.303</v>
      </c>
      <c r="AE28" s="1">
        <f t="shared" si="27"/>
        <v>17622.00000000008</v>
      </c>
      <c r="AF28" s="131">
        <v>7.863</v>
      </c>
      <c r="AG28" s="4">
        <f t="shared" si="28"/>
        <v>11748.000000000025</v>
      </c>
      <c r="AH28" s="148">
        <f t="shared" si="20"/>
        <v>50919.000000000386</v>
      </c>
      <c r="AI28" s="150">
        <f t="shared" si="16"/>
        <v>42834.00000000009</v>
      </c>
      <c r="AJ28" s="149">
        <f>('ГПП-ТЭЦфид.связи'!AH28)*(-1)</f>
        <v>-5952.000000000009</v>
      </c>
      <c r="AK28" s="149">
        <f>('ГПП-ТЭЦфид.связи'!AI28)*(-1)</f>
        <v>-1823.9999999999952</v>
      </c>
      <c r="AL28" s="141">
        <f>'Стор итог'!AH26</f>
        <v>5432.800000000004</v>
      </c>
      <c r="AM28" s="151">
        <f t="shared" si="17"/>
        <v>45486.20000000038</v>
      </c>
      <c r="AN28" s="151">
        <f t="shared" si="18"/>
        <v>39534.200000000375</v>
      </c>
      <c r="AO28" s="151">
        <f t="shared" si="19"/>
        <v>44967.00000000038</v>
      </c>
      <c r="AP28" s="141"/>
    </row>
    <row r="29" spans="1:42" ht="15" customHeight="1" thickBot="1">
      <c r="A29" s="1">
        <v>20</v>
      </c>
      <c r="B29" s="131">
        <v>73.555</v>
      </c>
      <c r="C29" s="1">
        <f t="shared" si="21"/>
        <v>6435.000000000244</v>
      </c>
      <c r="D29" s="131">
        <v>80.168</v>
      </c>
      <c r="E29" s="1">
        <f t="shared" si="22"/>
        <v>5181.000000000353</v>
      </c>
      <c r="F29" s="131">
        <v>93.812</v>
      </c>
      <c r="G29" s="1">
        <f t="shared" si="23"/>
        <v>13199.999999999718</v>
      </c>
      <c r="H29" s="131">
        <v>4.797</v>
      </c>
      <c r="I29" s="1">
        <f t="shared" si="24"/>
        <v>6632.999999999987</v>
      </c>
      <c r="J29" s="131">
        <v>53.49</v>
      </c>
      <c r="K29" s="1">
        <f t="shared" si="4"/>
        <v>9569.999999999973</v>
      </c>
      <c r="L29" s="43"/>
      <c r="M29" s="1">
        <f t="shared" si="5"/>
        <v>0</v>
      </c>
      <c r="N29" s="131">
        <v>34.855</v>
      </c>
      <c r="O29" s="1">
        <f t="shared" si="6"/>
        <v>5378.999999999891</v>
      </c>
      <c r="P29" s="43"/>
      <c r="Q29" s="1">
        <f t="shared" si="7"/>
        <v>0</v>
      </c>
      <c r="R29" s="131">
        <v>7.212</v>
      </c>
      <c r="S29" s="1">
        <f t="shared" si="8"/>
        <v>0</v>
      </c>
      <c r="T29" s="131">
        <v>2.58</v>
      </c>
      <c r="U29" s="1">
        <f t="shared" si="9"/>
        <v>1122.0000000000084</v>
      </c>
      <c r="V29" s="131">
        <v>6.878</v>
      </c>
      <c r="W29" s="1">
        <f t="shared" si="10"/>
        <v>825.0000000000117</v>
      </c>
      <c r="X29" s="43"/>
      <c r="Y29" s="1">
        <f t="shared" si="11"/>
        <v>0</v>
      </c>
      <c r="Z29" s="131">
        <v>14.678</v>
      </c>
      <c r="AA29" s="1">
        <f t="shared" si="25"/>
        <v>14949.000000000038</v>
      </c>
      <c r="AB29" s="131">
        <v>4.582</v>
      </c>
      <c r="AC29" s="1">
        <f t="shared" si="26"/>
        <v>6797.999999999984</v>
      </c>
      <c r="AD29" s="131">
        <v>28.749</v>
      </c>
      <c r="AE29" s="1">
        <f t="shared" si="27"/>
        <v>14717.999999999933</v>
      </c>
      <c r="AF29" s="131">
        <v>8.055</v>
      </c>
      <c r="AG29" s="4">
        <f t="shared" si="28"/>
        <v>6335.999999999976</v>
      </c>
      <c r="AH29" s="148">
        <f t="shared" si="20"/>
        <v>57749.9999999999</v>
      </c>
      <c r="AI29" s="150">
        <f t="shared" si="16"/>
        <v>31152.000000000204</v>
      </c>
      <c r="AJ29" s="149">
        <f>('ГПП-ТЭЦфид.связи'!AH29)*(-1)</f>
        <v>-9888.000000000011</v>
      </c>
      <c r="AK29" s="149">
        <f>('ГПП-ТЭЦфид.связи'!AI29)*(-1)</f>
        <v>-2784.0000000000005</v>
      </c>
      <c r="AL29" s="141">
        <f>'Стор итог'!AH27</f>
        <v>6549.9999999999945</v>
      </c>
      <c r="AM29" s="151">
        <f t="shared" si="17"/>
        <v>51199.999999999905</v>
      </c>
      <c r="AN29" s="151">
        <f t="shared" si="18"/>
        <v>41311.9999999999</v>
      </c>
      <c r="AO29" s="151">
        <f t="shared" si="19"/>
        <v>47861.99999999989</v>
      </c>
      <c r="AP29" s="141"/>
    </row>
    <row r="30" spans="1:42" ht="15" customHeight="1" thickBot="1">
      <c r="A30" s="1">
        <v>21</v>
      </c>
      <c r="B30" s="131">
        <v>73.832</v>
      </c>
      <c r="C30" s="1">
        <f t="shared" si="21"/>
        <v>9140.999999999565</v>
      </c>
      <c r="D30" s="131">
        <v>80.344</v>
      </c>
      <c r="E30" s="1">
        <f t="shared" si="22"/>
        <v>5807.999999999594</v>
      </c>
      <c r="F30" s="131">
        <v>94.138</v>
      </c>
      <c r="G30" s="1">
        <f t="shared" si="23"/>
        <v>10758.000000000251</v>
      </c>
      <c r="H30" s="131">
        <v>5.054</v>
      </c>
      <c r="I30" s="1">
        <f t="shared" si="24"/>
        <v>8481.000000000018</v>
      </c>
      <c r="J30" s="131">
        <v>53.752</v>
      </c>
      <c r="K30" s="1">
        <f t="shared" si="4"/>
        <v>8646.000000000015</v>
      </c>
      <c r="L30" s="43"/>
      <c r="M30" s="1">
        <f t="shared" si="5"/>
        <v>0</v>
      </c>
      <c r="N30" s="131">
        <v>35.018</v>
      </c>
      <c r="O30" s="1">
        <f t="shared" si="6"/>
        <v>5379.0000000001255</v>
      </c>
      <c r="P30" s="43"/>
      <c r="Q30" s="1">
        <f t="shared" si="7"/>
        <v>0</v>
      </c>
      <c r="R30" s="131">
        <v>7.212</v>
      </c>
      <c r="S30" s="1">
        <f t="shared" si="8"/>
        <v>0</v>
      </c>
      <c r="T30" s="131">
        <v>2.624</v>
      </c>
      <c r="U30" s="1">
        <f t="shared" si="9"/>
        <v>1452.0000000000014</v>
      </c>
      <c r="V30" s="131">
        <v>6.918</v>
      </c>
      <c r="W30" s="1">
        <f t="shared" si="10"/>
        <v>1320.0000000000011</v>
      </c>
      <c r="X30" s="43"/>
      <c r="Y30" s="1">
        <f t="shared" si="11"/>
        <v>0</v>
      </c>
      <c r="Z30" s="131">
        <v>15.348</v>
      </c>
      <c r="AA30" s="1">
        <f t="shared" si="25"/>
        <v>22109.999999999996</v>
      </c>
      <c r="AB30" s="131">
        <v>4.897</v>
      </c>
      <c r="AC30" s="1">
        <f t="shared" si="26"/>
        <v>10395.000000000013</v>
      </c>
      <c r="AD30" s="131">
        <v>29.392</v>
      </c>
      <c r="AE30" s="1">
        <f t="shared" si="27"/>
        <v>21219.000000000022</v>
      </c>
      <c r="AF30" s="131">
        <v>8.344</v>
      </c>
      <c r="AG30" s="4">
        <f t="shared" si="28"/>
        <v>9536.99999999999</v>
      </c>
      <c r="AH30" s="148">
        <f t="shared" si="20"/>
        <v>70421.99999999985</v>
      </c>
      <c r="AI30" s="150">
        <f t="shared" si="16"/>
        <v>40919.999999999745</v>
      </c>
      <c r="AJ30" s="149">
        <f>('ГПП-ТЭЦфид.связи'!AH30)*(-1)</f>
        <v>-6624.000000000013</v>
      </c>
      <c r="AK30" s="149">
        <f>('ГПП-ТЭЦфид.связи'!AI30)*(-1)</f>
        <v>-1920.0000000000018</v>
      </c>
      <c r="AL30" s="141">
        <f>'Стор итог'!AH28</f>
        <v>4937.999999999996</v>
      </c>
      <c r="AM30" s="151">
        <f t="shared" si="17"/>
        <v>65483.999999999854</v>
      </c>
      <c r="AN30" s="151">
        <f t="shared" si="18"/>
        <v>58859.99999999984</v>
      </c>
      <c r="AO30" s="151">
        <f t="shared" si="19"/>
        <v>63797.99999999984</v>
      </c>
      <c r="AP30" s="141"/>
    </row>
    <row r="31" spans="1:42" ht="15" customHeight="1" thickBot="1">
      <c r="A31" s="1">
        <v>22</v>
      </c>
      <c r="B31" s="131">
        <v>74.033</v>
      </c>
      <c r="C31" s="1">
        <f t="shared" si="21"/>
        <v>6633.000000000251</v>
      </c>
      <c r="D31" s="131">
        <v>80.447</v>
      </c>
      <c r="E31" s="1">
        <f t="shared" si="22"/>
        <v>3399.000000000285</v>
      </c>
      <c r="F31" s="131">
        <v>94.445</v>
      </c>
      <c r="G31" s="1">
        <f t="shared" si="23"/>
        <v>10130.999999999602</v>
      </c>
      <c r="H31" s="131">
        <v>5.212</v>
      </c>
      <c r="I31" s="1">
        <f t="shared" si="24"/>
        <v>5213.999999999983</v>
      </c>
      <c r="J31" s="131">
        <v>54.01</v>
      </c>
      <c r="K31" s="1">
        <f t="shared" si="4"/>
        <v>8513.999999999854</v>
      </c>
      <c r="L31" s="43"/>
      <c r="M31" s="1">
        <f t="shared" si="5"/>
        <v>0</v>
      </c>
      <c r="N31" s="131">
        <v>35.168</v>
      </c>
      <c r="O31" s="1">
        <f t="shared" si="6"/>
        <v>4949.999999999953</v>
      </c>
      <c r="P31" s="43"/>
      <c r="Q31" s="1">
        <f t="shared" si="7"/>
        <v>0</v>
      </c>
      <c r="R31" s="131">
        <v>7.212</v>
      </c>
      <c r="S31" s="1">
        <f t="shared" si="8"/>
        <v>0</v>
      </c>
      <c r="T31" s="131">
        <v>2.657</v>
      </c>
      <c r="U31" s="1">
        <f t="shared" si="9"/>
        <v>1088.9999999999973</v>
      </c>
      <c r="V31" s="131">
        <v>6.955</v>
      </c>
      <c r="W31" s="1">
        <f t="shared" si="10"/>
        <v>1220.9999999999975</v>
      </c>
      <c r="X31" s="43"/>
      <c r="Y31" s="1">
        <f t="shared" si="11"/>
        <v>0</v>
      </c>
      <c r="Z31" s="131">
        <v>15.86</v>
      </c>
      <c r="AA31" s="1">
        <f t="shared" si="25"/>
        <v>16895.999999999956</v>
      </c>
      <c r="AB31" s="131">
        <v>5.137</v>
      </c>
      <c r="AC31" s="1">
        <f t="shared" si="26"/>
        <v>7919.999999999978</v>
      </c>
      <c r="AD31" s="131">
        <v>29.886</v>
      </c>
      <c r="AE31" s="1">
        <f t="shared" si="27"/>
        <v>16301.999999999993</v>
      </c>
      <c r="AF31" s="131">
        <v>8.563</v>
      </c>
      <c r="AG31" s="4">
        <f t="shared" si="28"/>
        <v>7227.000000000039</v>
      </c>
      <c r="AH31" s="148">
        <f t="shared" si="20"/>
        <v>57386.99999999966</v>
      </c>
      <c r="AI31" s="150">
        <f t="shared" si="16"/>
        <v>29931.000000000236</v>
      </c>
      <c r="AJ31" s="149">
        <f>('ГПП-ТЭЦфид.связи'!AH31)*(-1)</f>
        <v>-5951.999999999975</v>
      </c>
      <c r="AK31" s="149">
        <f>('ГПП-ТЭЦфид.связи'!AI31)*(-1)</f>
        <v>-1631.9999999999993</v>
      </c>
      <c r="AL31" s="141">
        <f>'Стор итог'!AH29</f>
        <v>4700.600000000015</v>
      </c>
      <c r="AM31" s="151">
        <f t="shared" si="17"/>
        <v>52686.399999999645</v>
      </c>
      <c r="AN31" s="151">
        <f t="shared" si="18"/>
        <v>46734.39999999967</v>
      </c>
      <c r="AO31" s="151">
        <f t="shared" si="19"/>
        <v>51434.99999999968</v>
      </c>
      <c r="AP31" s="141"/>
    </row>
    <row r="32" spans="1:42" ht="15" customHeight="1" thickBot="1">
      <c r="A32" s="1">
        <v>23</v>
      </c>
      <c r="B32" s="131">
        <v>74.327</v>
      </c>
      <c r="C32" s="1">
        <f t="shared" si="21"/>
        <v>9701.999999999898</v>
      </c>
      <c r="D32" s="131">
        <v>80.682</v>
      </c>
      <c r="E32" s="1">
        <f t="shared" si="22"/>
        <v>7754.999999999981</v>
      </c>
      <c r="F32" s="131">
        <v>94.84</v>
      </c>
      <c r="G32" s="1">
        <f t="shared" si="23"/>
        <v>13035.000000000338</v>
      </c>
      <c r="H32" s="131">
        <v>5.492</v>
      </c>
      <c r="I32" s="1">
        <f t="shared" si="24"/>
        <v>9240.00000000001</v>
      </c>
      <c r="J32" s="131">
        <v>54.325</v>
      </c>
      <c r="K32" s="1">
        <f t="shared" si="4"/>
        <v>10395.00000000016</v>
      </c>
      <c r="L32" s="43"/>
      <c r="M32" s="1">
        <f t="shared" si="5"/>
        <v>0</v>
      </c>
      <c r="N32" s="131">
        <v>35.344</v>
      </c>
      <c r="O32" s="1">
        <f t="shared" si="6"/>
        <v>5808.000000000064</v>
      </c>
      <c r="P32" s="43"/>
      <c r="Q32" s="1">
        <f t="shared" si="7"/>
        <v>0</v>
      </c>
      <c r="R32" s="131">
        <v>7.212</v>
      </c>
      <c r="S32" s="1">
        <f t="shared" si="8"/>
        <v>0</v>
      </c>
      <c r="T32" s="131">
        <v>2.696</v>
      </c>
      <c r="U32" s="1">
        <f t="shared" si="9"/>
        <v>1287.0000000000048</v>
      </c>
      <c r="V32" s="131">
        <v>6.988</v>
      </c>
      <c r="W32" s="1">
        <f t="shared" si="10"/>
        <v>1089.000000000012</v>
      </c>
      <c r="X32" s="43"/>
      <c r="Y32" s="1">
        <f t="shared" si="11"/>
        <v>0</v>
      </c>
      <c r="Z32" s="131">
        <v>16.354</v>
      </c>
      <c r="AA32" s="1">
        <f t="shared" si="25"/>
        <v>16301.999999999993</v>
      </c>
      <c r="AB32" s="131">
        <v>5.343</v>
      </c>
      <c r="AC32" s="1">
        <f t="shared" si="26"/>
        <v>6798.000000000014</v>
      </c>
      <c r="AD32" s="131">
        <v>30.336</v>
      </c>
      <c r="AE32" s="1">
        <f t="shared" si="27"/>
        <v>14849.999999999976</v>
      </c>
      <c r="AF32" s="131">
        <v>8.737</v>
      </c>
      <c r="AG32" s="4">
        <f t="shared" si="28"/>
        <v>5741.999999999983</v>
      </c>
      <c r="AH32" s="148">
        <f t="shared" si="20"/>
        <v>62997.00000000036</v>
      </c>
      <c r="AI32" s="149">
        <f t="shared" si="16"/>
        <v>36432.00000000006</v>
      </c>
      <c r="AJ32" s="149">
        <f>('ГПП-ТЭЦфид.связи'!AH32)*(-1)</f>
        <v>-6815.9999999999745</v>
      </c>
      <c r="AK32" s="149">
        <f>('ГПП-ТЭЦфид.связи'!AI32)*(-1)</f>
        <v>-1824.0000000000036</v>
      </c>
      <c r="AL32" s="141">
        <f>'Стор итог'!AH30</f>
        <v>5739.799999999983</v>
      </c>
      <c r="AM32" s="141">
        <f t="shared" si="17"/>
        <v>57257.200000000375</v>
      </c>
      <c r="AN32" s="141">
        <f t="shared" si="18"/>
        <v>50441.200000000405</v>
      </c>
      <c r="AO32" s="141">
        <f t="shared" si="19"/>
        <v>56181.000000000386</v>
      </c>
      <c r="AP32" s="141"/>
    </row>
    <row r="33" spans="1:42" ht="15" customHeight="1" thickBot="1">
      <c r="A33" s="1">
        <v>24</v>
      </c>
      <c r="B33" s="131">
        <v>74.521</v>
      </c>
      <c r="C33" s="1">
        <f t="shared" si="21"/>
        <v>6402.000000000086</v>
      </c>
      <c r="D33" s="131">
        <v>80.794</v>
      </c>
      <c r="E33" s="1">
        <f t="shared" si="22"/>
        <v>3695.999999999827</v>
      </c>
      <c r="F33" s="131">
        <v>95.062</v>
      </c>
      <c r="G33" s="1">
        <f t="shared" si="23"/>
        <v>7325.999999999809</v>
      </c>
      <c r="H33" s="131">
        <v>5.594</v>
      </c>
      <c r="I33" s="1">
        <f t="shared" si="24"/>
        <v>3366.0000000000105</v>
      </c>
      <c r="J33" s="131">
        <v>54.572</v>
      </c>
      <c r="K33" s="1">
        <f t="shared" si="4"/>
        <v>8150.999999999996</v>
      </c>
      <c r="L33" s="43"/>
      <c r="M33" s="1">
        <f t="shared" si="5"/>
        <v>0</v>
      </c>
      <c r="N33" s="131">
        <v>35.491</v>
      </c>
      <c r="O33" s="1">
        <f t="shared" si="6"/>
        <v>4850.999999999949</v>
      </c>
      <c r="P33" s="43"/>
      <c r="Q33" s="1">
        <f t="shared" si="7"/>
        <v>0</v>
      </c>
      <c r="R33" s="131">
        <v>7.212</v>
      </c>
      <c r="S33" s="1">
        <f t="shared" si="8"/>
        <v>0</v>
      </c>
      <c r="T33" s="131">
        <v>2.736</v>
      </c>
      <c r="U33" s="1">
        <f t="shared" si="9"/>
        <v>1320.0000000000011</v>
      </c>
      <c r="V33" s="131">
        <v>7.045</v>
      </c>
      <c r="W33" s="1">
        <f t="shared" si="10"/>
        <v>1880.9999999999834</v>
      </c>
      <c r="X33" s="43"/>
      <c r="Y33" s="1">
        <f t="shared" si="11"/>
        <v>0</v>
      </c>
      <c r="Z33" s="131">
        <v>16.769</v>
      </c>
      <c r="AA33" s="1">
        <f t="shared" si="25"/>
        <v>13694.999999999973</v>
      </c>
      <c r="AB33" s="131">
        <v>5.514</v>
      </c>
      <c r="AC33" s="1">
        <f t="shared" si="26"/>
        <v>5643.000000000009</v>
      </c>
      <c r="AD33" s="131">
        <v>30.72</v>
      </c>
      <c r="AE33" s="1">
        <f t="shared" si="27"/>
        <v>12672.000000000011</v>
      </c>
      <c r="AF33" s="131">
        <v>8.882</v>
      </c>
      <c r="AG33" s="4">
        <f t="shared" si="28"/>
        <v>4784.999999999986</v>
      </c>
      <c r="AH33" s="148">
        <f t="shared" si="20"/>
        <v>46925.99999999987</v>
      </c>
      <c r="AI33" s="149">
        <f t="shared" si="16"/>
        <v>24221.999999999767</v>
      </c>
      <c r="AJ33" s="149">
        <f>('ГПП-ТЭЦфид.связи'!AH33)*(-1)</f>
        <v>-6912.000000000024</v>
      </c>
      <c r="AK33" s="149">
        <f>('ГПП-ТЭЦфид.связи'!AI33)*(-1)</f>
        <v>-2015.9999999999995</v>
      </c>
      <c r="AL33" s="141">
        <f>'Стор итог'!AH31</f>
        <v>4957.599999999974</v>
      </c>
      <c r="AM33" s="141">
        <f t="shared" si="17"/>
        <v>41968.39999999989</v>
      </c>
      <c r="AN33" s="141">
        <f t="shared" si="18"/>
        <v>35056.39999999987</v>
      </c>
      <c r="AO33" s="141">
        <f t="shared" si="19"/>
        <v>40013.99999999985</v>
      </c>
      <c r="AP33" s="141"/>
    </row>
    <row r="34" spans="1:42" ht="15" customHeight="1" thickBot="1">
      <c r="A34" s="1">
        <v>1</v>
      </c>
      <c r="B34" s="131">
        <v>74.732</v>
      </c>
      <c r="C34" s="1">
        <f t="shared" si="21"/>
        <v>6962.999999999951</v>
      </c>
      <c r="D34" s="131">
        <v>80.864</v>
      </c>
      <c r="E34" s="1">
        <f t="shared" si="22"/>
        <v>2310.0000000002437</v>
      </c>
      <c r="F34" s="131">
        <v>95.33</v>
      </c>
      <c r="G34" s="1">
        <f t="shared" si="23"/>
        <v>8844.000000000022</v>
      </c>
      <c r="H34" s="131">
        <v>5.684</v>
      </c>
      <c r="I34" s="1">
        <f t="shared" si="24"/>
        <v>2969.9999999999955</v>
      </c>
      <c r="J34" s="131">
        <v>54.845</v>
      </c>
      <c r="K34" s="1">
        <f t="shared" si="4"/>
        <v>9008.999999999873</v>
      </c>
      <c r="L34" s="43"/>
      <c r="M34" s="1">
        <f t="shared" si="5"/>
        <v>0</v>
      </c>
      <c r="N34" s="131">
        <v>35.678</v>
      </c>
      <c r="O34" s="1">
        <f t="shared" si="6"/>
        <v>6170.999999999921</v>
      </c>
      <c r="P34" s="43"/>
      <c r="Q34" s="1">
        <f t="shared" si="7"/>
        <v>0</v>
      </c>
      <c r="R34" s="131">
        <v>7.212</v>
      </c>
      <c r="S34" s="1">
        <f t="shared" si="8"/>
        <v>0</v>
      </c>
      <c r="T34" s="131">
        <v>2.778</v>
      </c>
      <c r="U34" s="1">
        <f t="shared" si="9"/>
        <v>1385.9999999999939</v>
      </c>
      <c r="V34" s="131">
        <v>7.051</v>
      </c>
      <c r="W34" s="1">
        <f t="shared" si="10"/>
        <v>198.0000000000075</v>
      </c>
      <c r="X34" s="43"/>
      <c r="Y34" s="1">
        <f t="shared" si="11"/>
        <v>0</v>
      </c>
      <c r="Z34" s="131">
        <v>17.313</v>
      </c>
      <c r="AA34" s="1">
        <f t="shared" si="25"/>
        <v>17952.000000000015</v>
      </c>
      <c r="AB34" s="131">
        <v>5.75</v>
      </c>
      <c r="AC34" s="1">
        <f t="shared" si="26"/>
        <v>7787.999999999992</v>
      </c>
      <c r="AD34" s="131">
        <v>31.215</v>
      </c>
      <c r="AE34" s="1">
        <f t="shared" si="27"/>
        <v>16335.000000000033</v>
      </c>
      <c r="AF34" s="131">
        <v>9.08</v>
      </c>
      <c r="AG34" s="4">
        <f t="shared" si="28"/>
        <v>6534.000000000013</v>
      </c>
      <c r="AH34" s="148">
        <f t="shared" si="20"/>
        <v>57716.9999999999</v>
      </c>
      <c r="AI34" s="149">
        <f t="shared" si="16"/>
        <v>25971.000000000175</v>
      </c>
      <c r="AJ34" s="149">
        <f>('ГПП-ТЭЦфид.связи'!AH34)*(-1)</f>
        <v>-6527.999999999997</v>
      </c>
      <c r="AK34" s="149">
        <f>('ГПП-ТЭЦфид.связи'!AI34)*(-1)</f>
        <v>-2207.9999999999955</v>
      </c>
      <c r="AL34" s="141">
        <f>'Стор итог'!AH32</f>
        <v>3927.20000000007</v>
      </c>
      <c r="AM34" s="141">
        <f t="shared" si="17"/>
        <v>53789.79999999983</v>
      </c>
      <c r="AN34" s="141">
        <f t="shared" si="18"/>
        <v>47261.79999999983</v>
      </c>
      <c r="AO34" s="141">
        <f t="shared" si="19"/>
        <v>51188.9999999999</v>
      </c>
      <c r="AP34" s="141"/>
    </row>
    <row r="35" spans="1:42" ht="15" customHeight="1" thickBot="1">
      <c r="A35" s="1">
        <v>2</v>
      </c>
      <c r="B35" s="131">
        <v>74.894</v>
      </c>
      <c r="C35" s="1">
        <f t="shared" si="21"/>
        <v>5346.000000000203</v>
      </c>
      <c r="D35" s="131">
        <v>80.92</v>
      </c>
      <c r="E35" s="1">
        <f t="shared" si="22"/>
        <v>1847.9999999999136</v>
      </c>
      <c r="F35" s="131">
        <v>95.537</v>
      </c>
      <c r="G35" s="1">
        <f t="shared" si="23"/>
        <v>6831.000000000259</v>
      </c>
      <c r="H35" s="131">
        <v>5.764</v>
      </c>
      <c r="I35" s="1">
        <f t="shared" si="24"/>
        <v>2640.0000000000023</v>
      </c>
      <c r="J35" s="131">
        <v>55.043</v>
      </c>
      <c r="K35" s="1">
        <f t="shared" si="4"/>
        <v>6534.000000000013</v>
      </c>
      <c r="L35" s="43"/>
      <c r="M35" s="1">
        <f t="shared" si="5"/>
        <v>0</v>
      </c>
      <c r="N35" s="131">
        <v>35.816</v>
      </c>
      <c r="O35" s="1">
        <f t="shared" si="6"/>
        <v>4554.000000000173</v>
      </c>
      <c r="P35" s="43"/>
      <c r="Q35" s="1">
        <f t="shared" si="7"/>
        <v>0</v>
      </c>
      <c r="R35" s="131">
        <v>7.212</v>
      </c>
      <c r="S35" s="1">
        <f t="shared" si="8"/>
        <v>0</v>
      </c>
      <c r="T35" s="131">
        <v>2.798</v>
      </c>
      <c r="U35" s="1">
        <f t="shared" si="9"/>
        <v>660.0000000000006</v>
      </c>
      <c r="V35" s="131">
        <v>7.069</v>
      </c>
      <c r="W35" s="1">
        <f t="shared" si="10"/>
        <v>593.9999999999932</v>
      </c>
      <c r="X35" s="43"/>
      <c r="Y35" s="1">
        <f t="shared" si="11"/>
        <v>0</v>
      </c>
      <c r="Z35" s="131">
        <v>17.83</v>
      </c>
      <c r="AA35" s="1">
        <f t="shared" si="25"/>
        <v>17060.99999999998</v>
      </c>
      <c r="AB35" s="131">
        <v>5.981</v>
      </c>
      <c r="AC35" s="1">
        <f t="shared" si="26"/>
        <v>7622.999999999995</v>
      </c>
      <c r="AD35" s="131">
        <v>31.695</v>
      </c>
      <c r="AE35" s="1">
        <f t="shared" si="27"/>
        <v>15840.000000000015</v>
      </c>
      <c r="AF35" s="131">
        <v>9.273</v>
      </c>
      <c r="AG35" s="4">
        <f t="shared" si="28"/>
        <v>6368.999999999987</v>
      </c>
      <c r="AH35" s="148">
        <f t="shared" si="20"/>
        <v>50952.000000000466</v>
      </c>
      <c r="AI35" s="149">
        <f t="shared" si="16"/>
        <v>23628.000000000065</v>
      </c>
      <c r="AJ35" s="149">
        <f>('ГПП-ТЭЦфид.связи'!AH35)*(-1)</f>
        <v>-6335.999999999967</v>
      </c>
      <c r="AK35" s="149">
        <f>('ГПП-ТЭЦфид.связи'!AI35)*(-1)</f>
        <v>-2400</v>
      </c>
      <c r="AL35" s="141">
        <f>'Стор итог'!AH33</f>
        <v>4066.9999999999595</v>
      </c>
      <c r="AM35" s="141">
        <f t="shared" si="17"/>
        <v>46885.00000000051</v>
      </c>
      <c r="AN35" s="141">
        <f t="shared" si="18"/>
        <v>40549.00000000054</v>
      </c>
      <c r="AO35" s="141">
        <f t="shared" si="19"/>
        <v>44616.000000000495</v>
      </c>
      <c r="AP35" s="141"/>
    </row>
    <row r="36" spans="1:42" ht="15" customHeight="1">
      <c r="A36" s="5" t="s">
        <v>29</v>
      </c>
      <c r="B36" s="136"/>
      <c r="C36" s="5">
        <f>SUM(C12:C35)</f>
        <v>207273.00000000017</v>
      </c>
      <c r="D36" s="5"/>
      <c r="E36" s="5">
        <f>SUM(E12:E35)</f>
        <v>121209.00000000006</v>
      </c>
      <c r="F36" s="5"/>
      <c r="G36" s="5">
        <f>SUM(G12:G35)</f>
        <v>237237.00000000026</v>
      </c>
      <c r="H36" s="5"/>
      <c r="I36" s="5">
        <f>SUM(I12:I35)</f>
        <v>138369.00000000003</v>
      </c>
      <c r="J36" s="136"/>
      <c r="K36" s="5">
        <f>SUM(K12:K35)</f>
        <v>218954.99999999988</v>
      </c>
      <c r="L36" s="5"/>
      <c r="M36" s="5">
        <f>SUM(M12:M35)</f>
        <v>0</v>
      </c>
      <c r="N36" s="136"/>
      <c r="O36" s="5">
        <f>SUM(O12:O35)</f>
        <v>129822.00000000004</v>
      </c>
      <c r="P36" s="5"/>
      <c r="Q36" s="5">
        <f>SUM(Q12:Q35)</f>
        <v>0</v>
      </c>
      <c r="R36" s="5"/>
      <c r="S36" s="5">
        <f>SUM(S12:S35)</f>
        <v>9933.000000000005</v>
      </c>
      <c r="T36" s="136"/>
      <c r="U36" s="5">
        <f>SUM(U12:U35)</f>
        <v>16599.000000000007</v>
      </c>
      <c r="V36" s="136"/>
      <c r="W36" s="5">
        <f>SUM(W12:W35)</f>
        <v>33428.999999999985</v>
      </c>
      <c r="X36" s="5"/>
      <c r="Y36" s="5">
        <f>SUM(Y12:Y35)</f>
        <v>0</v>
      </c>
      <c r="Z36" s="136"/>
      <c r="AA36" s="5">
        <f>SUM(AA12:AA35)</f>
        <v>331385.99999999994</v>
      </c>
      <c r="AB36" s="136"/>
      <c r="AC36" s="5">
        <f>SUM(AC12:AC35)</f>
        <v>148797</v>
      </c>
      <c r="AD36" s="136"/>
      <c r="AE36" s="5">
        <f>SUM(AE12:AE35)</f>
        <v>446589</v>
      </c>
      <c r="AF36" s="136"/>
      <c r="AG36" s="5">
        <f>SUM(AG12:AG35)</f>
        <v>195624</v>
      </c>
      <c r="AH36" s="148">
        <f t="shared" si="20"/>
        <v>1434774.0000000002</v>
      </c>
      <c r="AI36" s="149">
        <f t="shared" si="16"/>
        <v>767250.0000000001</v>
      </c>
      <c r="AJ36" s="149">
        <f>'ГПП-ТЭЦфид.связи'!AH36</f>
        <v>132576</v>
      </c>
      <c r="AK36" s="149">
        <f>'ГПП-ТЭЦфид.связи'!AI36</f>
        <v>38975.999999999985</v>
      </c>
      <c r="AL36" s="141">
        <f>'Стор итог'!AH34</f>
        <v>113982.40000000001</v>
      </c>
      <c r="AM36" s="141">
        <f t="shared" si="17"/>
        <v>1320791.6000000003</v>
      </c>
      <c r="AN36" s="141">
        <f t="shared" si="18"/>
        <v>1453367.6000000003</v>
      </c>
      <c r="AO36" s="141">
        <f t="shared" si="19"/>
        <v>1567350.0000000002</v>
      </c>
      <c r="AP36" s="141"/>
    </row>
    <row r="37" spans="1:42" ht="1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37"/>
      <c r="U37" s="6"/>
      <c r="V37" s="137"/>
      <c r="W37" s="6"/>
      <c r="X37" s="6"/>
      <c r="Y37" s="6"/>
      <c r="Z37" s="137"/>
      <c r="AA37" s="6"/>
      <c r="AB37" s="137"/>
      <c r="AC37" s="6"/>
      <c r="AD37" s="137"/>
      <c r="AE37" s="6"/>
      <c r="AF37" s="137"/>
      <c r="AG37" s="10"/>
      <c r="AH37" s="140"/>
      <c r="AI37" s="2"/>
      <c r="AJ37" s="2"/>
      <c r="AK37" s="2"/>
      <c r="AL37" s="2"/>
      <c r="AM37" s="2"/>
      <c r="AN37" s="2"/>
      <c r="AO37" s="2"/>
      <c r="AP37" s="2"/>
    </row>
    <row r="38" ht="12.75">
      <c r="AF38" s="138"/>
    </row>
  </sheetData>
  <sheetProtection/>
  <printOptions verticalCentered="1"/>
  <pageMargins left="0.31496062992125984" right="0.31496062992125984" top="0.11811023622047245" bottom="0.1968503937007874" header="0.1968503937007874" footer="0.1968503937007874"/>
  <pageSetup horizontalDpi="300" verticalDpi="300" orientation="landscape" paperSize="9" scale="95" r:id="rId3"/>
  <colBreaks count="1" manualBreakCount="1">
    <brk id="47" max="36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BB43"/>
  <sheetViews>
    <sheetView zoomScaleSheetLayoutView="50" zoomScalePageLayoutView="0" workbookViewId="0" topLeftCell="A18">
      <selection activeCell="AU41" sqref="AU41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10.00390625" style="0" customWidth="1"/>
    <col min="4" max="4" width="10.375" style="0" customWidth="1"/>
    <col min="5" max="5" width="10.125" style="0" customWidth="1"/>
    <col min="6" max="6" width="10.875" style="0" customWidth="1"/>
    <col min="7" max="7" width="10.125" style="0" customWidth="1"/>
    <col min="8" max="8" width="10.75390625" style="0" customWidth="1"/>
    <col min="9" max="9" width="11.125" style="0" customWidth="1"/>
    <col min="10" max="10" width="10.75390625" style="0" customWidth="1"/>
    <col min="11" max="11" width="10.375" style="0" customWidth="1"/>
    <col min="12" max="12" width="10.75390625" style="0" customWidth="1"/>
    <col min="13" max="13" width="9.75390625" style="0" customWidth="1"/>
    <col min="14" max="14" width="10.75390625" style="0" customWidth="1"/>
    <col min="15" max="15" width="10.125" style="0" customWidth="1"/>
    <col min="16" max="16" width="10.75390625" style="0" customWidth="1"/>
    <col min="17" max="17" width="11.375" style="0" customWidth="1"/>
    <col min="18" max="18" width="10.75390625" style="0" customWidth="1"/>
    <col min="19" max="19" width="10.875" style="0" customWidth="1"/>
    <col min="20" max="20" width="10.75390625" style="0" customWidth="1"/>
    <col min="21" max="21" width="9.625" style="0" customWidth="1"/>
    <col min="22" max="22" width="10.75390625" style="0" customWidth="1"/>
    <col min="23" max="23" width="10.25390625" style="0" customWidth="1"/>
    <col min="24" max="26" width="10.75390625" style="0" customWidth="1"/>
    <col min="27" max="27" width="9.75390625" style="0" customWidth="1"/>
    <col min="28" max="28" width="10.75390625" style="0" customWidth="1"/>
    <col min="29" max="29" width="10.125" style="0" customWidth="1"/>
    <col min="30" max="30" width="10.75390625" style="0" customWidth="1"/>
    <col min="31" max="31" width="10.125" style="0" customWidth="1"/>
    <col min="32" max="32" width="10.75390625" style="0" customWidth="1"/>
    <col min="33" max="33" width="11.00390625" style="0" customWidth="1"/>
    <col min="34" max="34" width="10.75390625" style="0" customWidth="1"/>
    <col min="35" max="35" width="9.625" style="0" customWidth="1"/>
    <col min="36" max="36" width="10.75390625" style="0" customWidth="1"/>
    <col min="37" max="37" width="9.25390625" style="0" customWidth="1"/>
    <col min="38" max="38" width="9.75390625" style="0" customWidth="1"/>
    <col min="39" max="39" width="10.00390625" style="0" customWidth="1"/>
    <col min="40" max="40" width="8.75390625" style="0" customWidth="1"/>
    <col min="41" max="41" width="10.875" style="0" customWidth="1"/>
    <col min="42" max="42" width="9.625" style="0" customWidth="1"/>
    <col min="43" max="45" width="8.75390625" style="0" customWidth="1"/>
    <col min="46" max="46" width="9.75390625" style="0" customWidth="1"/>
    <col min="47" max="47" width="10.75390625" style="0" customWidth="1"/>
    <col min="49" max="49" width="8.625" style="0" customWidth="1"/>
    <col min="50" max="50" width="10.75390625" style="0" customWidth="1"/>
  </cols>
  <sheetData>
    <row r="1" spans="2:48" ht="12.75">
      <c r="B1" s="19" t="s">
        <v>0</v>
      </c>
      <c r="AU1" s="2"/>
      <c r="AV1" s="2"/>
    </row>
    <row r="2" spans="2:48" ht="12.75">
      <c r="B2" s="19" t="s">
        <v>74</v>
      </c>
      <c r="C2" s="41">
        <f>'Сч-ТЭЦ'!C2</f>
        <v>42907</v>
      </c>
      <c r="AL2" s="22"/>
      <c r="AM2" s="22"/>
      <c r="AN2" s="22"/>
      <c r="AO2" s="22"/>
      <c r="AP2" s="22"/>
      <c r="AQ2" s="22"/>
      <c r="AR2" s="22"/>
      <c r="AS2" s="22"/>
      <c r="AU2" s="2"/>
      <c r="AV2" s="2"/>
    </row>
    <row r="3" spans="39:54" ht="13.5" thickBot="1">
      <c r="AM3" s="52"/>
      <c r="AN3" s="52"/>
      <c r="AO3" s="52"/>
      <c r="AT3" s="141"/>
      <c r="AU3" s="152" t="s">
        <v>129</v>
      </c>
      <c r="AV3" s="152"/>
      <c r="AW3" s="152" t="s">
        <v>128</v>
      </c>
      <c r="AX3" s="152"/>
      <c r="AY3" s="141"/>
      <c r="AZ3" s="141"/>
      <c r="BA3" s="141"/>
      <c r="BB3" s="141"/>
    </row>
    <row r="4" spans="1:54" ht="13.5" thickBot="1">
      <c r="A4" s="5"/>
      <c r="B4" s="8"/>
      <c r="C4" s="8" t="s">
        <v>69</v>
      </c>
      <c r="D4" s="8" t="s">
        <v>120</v>
      </c>
      <c r="E4" s="8" t="s">
        <v>116</v>
      </c>
      <c r="F4" s="8"/>
      <c r="G4" s="8"/>
      <c r="H4" s="8">
        <v>66000</v>
      </c>
      <c r="I4" s="8"/>
      <c r="J4" s="113"/>
      <c r="K4" s="114" t="s">
        <v>69</v>
      </c>
      <c r="L4" s="114" t="s">
        <v>119</v>
      </c>
      <c r="M4" s="115" t="s">
        <v>117</v>
      </c>
      <c r="N4" s="114"/>
      <c r="O4" s="114"/>
      <c r="P4" s="115">
        <v>66000</v>
      </c>
      <c r="Q4" s="116"/>
      <c r="R4" s="118"/>
      <c r="S4" s="119" t="s">
        <v>69</v>
      </c>
      <c r="T4" s="119" t="s">
        <v>118</v>
      </c>
      <c r="U4" s="120" t="s">
        <v>135</v>
      </c>
      <c r="V4" s="119"/>
      <c r="W4" s="119"/>
      <c r="X4" s="120">
        <v>88000</v>
      </c>
      <c r="Y4" s="121"/>
      <c r="Z4" s="113"/>
      <c r="AA4" s="114" t="s">
        <v>69</v>
      </c>
      <c r="AB4" s="114" t="s">
        <v>121</v>
      </c>
      <c r="AC4" s="115" t="s">
        <v>122</v>
      </c>
      <c r="AD4" s="114"/>
      <c r="AE4" s="114"/>
      <c r="AF4" s="115">
        <v>88000</v>
      </c>
      <c r="AG4" s="116"/>
      <c r="AH4" s="118"/>
      <c r="AI4" s="119" t="s">
        <v>69</v>
      </c>
      <c r="AJ4" s="119" t="s">
        <v>123</v>
      </c>
      <c r="AK4" s="120" t="s">
        <v>124</v>
      </c>
      <c r="AL4" s="119"/>
      <c r="AM4" s="119"/>
      <c r="AN4" s="120">
        <v>11000</v>
      </c>
      <c r="AO4" s="119"/>
      <c r="AP4" s="144"/>
      <c r="AQ4" s="141"/>
      <c r="AT4" s="141"/>
      <c r="AU4" s="141"/>
      <c r="AV4" s="141"/>
      <c r="AW4" s="141"/>
      <c r="AX4" s="141"/>
      <c r="AY4" s="141"/>
      <c r="AZ4" s="141"/>
      <c r="BA4" s="141"/>
      <c r="BB4" s="141"/>
    </row>
    <row r="5" spans="1:54" ht="13.5" thickBot="1">
      <c r="A5" s="23" t="s">
        <v>1</v>
      </c>
      <c r="B5" s="8"/>
      <c r="C5" s="8" t="s">
        <v>7</v>
      </c>
      <c r="D5" s="8"/>
      <c r="E5" s="3"/>
      <c r="F5" s="4"/>
      <c r="G5" s="8" t="s">
        <v>8</v>
      </c>
      <c r="H5" s="8"/>
      <c r="I5" s="8"/>
      <c r="J5" s="4"/>
      <c r="K5" s="8" t="s">
        <v>7</v>
      </c>
      <c r="L5" s="8"/>
      <c r="M5" s="8"/>
      <c r="N5" s="4"/>
      <c r="O5" s="8" t="s">
        <v>8</v>
      </c>
      <c r="P5" s="8"/>
      <c r="Q5" s="3"/>
      <c r="R5" s="4"/>
      <c r="S5" s="8" t="s">
        <v>7</v>
      </c>
      <c r="T5" s="8"/>
      <c r="U5" s="8"/>
      <c r="V5" s="4"/>
      <c r="W5" s="8" t="s">
        <v>8</v>
      </c>
      <c r="X5" s="8"/>
      <c r="Y5" s="3"/>
      <c r="Z5" s="4"/>
      <c r="AA5" s="8" t="s">
        <v>7</v>
      </c>
      <c r="AB5" s="8"/>
      <c r="AC5" s="8"/>
      <c r="AD5" s="4"/>
      <c r="AE5" s="8" t="s">
        <v>8</v>
      </c>
      <c r="AF5" s="8"/>
      <c r="AG5" s="3"/>
      <c r="AH5" s="4"/>
      <c r="AI5" s="8" t="s">
        <v>7</v>
      </c>
      <c r="AJ5" s="8"/>
      <c r="AK5" s="8"/>
      <c r="AL5" s="4"/>
      <c r="AM5" s="8" t="s">
        <v>8</v>
      </c>
      <c r="AN5" s="8"/>
      <c r="AO5" s="8"/>
      <c r="AP5" s="144" t="s">
        <v>22</v>
      </c>
      <c r="AQ5" s="141" t="s">
        <v>22</v>
      </c>
      <c r="AT5" s="141"/>
      <c r="AU5" s="147" t="s">
        <v>22</v>
      </c>
      <c r="AV5" s="147" t="s">
        <v>22</v>
      </c>
      <c r="AW5" s="147" t="s">
        <v>22</v>
      </c>
      <c r="AX5" s="147" t="s">
        <v>22</v>
      </c>
      <c r="AY5" s="141"/>
      <c r="AZ5" s="141"/>
      <c r="BA5" s="141"/>
      <c r="BB5" s="141"/>
    </row>
    <row r="6" spans="1:54" ht="12.75">
      <c r="A6" s="7"/>
      <c r="B6" s="13" t="s">
        <v>3</v>
      </c>
      <c r="C6" s="2" t="s">
        <v>85</v>
      </c>
      <c r="D6" s="7" t="s">
        <v>3</v>
      </c>
      <c r="E6" s="2" t="s">
        <v>89</v>
      </c>
      <c r="F6" s="7" t="s">
        <v>3</v>
      </c>
      <c r="G6" s="13" t="s">
        <v>88</v>
      </c>
      <c r="H6" s="7" t="s">
        <v>3</v>
      </c>
      <c r="I6" s="2" t="s">
        <v>90</v>
      </c>
      <c r="J6" s="5" t="s">
        <v>3</v>
      </c>
      <c r="K6" s="2" t="s">
        <v>85</v>
      </c>
      <c r="L6" s="5" t="s">
        <v>3</v>
      </c>
      <c r="M6" s="2" t="s">
        <v>89</v>
      </c>
      <c r="N6" s="5" t="s">
        <v>3</v>
      </c>
      <c r="O6" s="2" t="s">
        <v>88</v>
      </c>
      <c r="P6" s="5" t="s">
        <v>3</v>
      </c>
      <c r="Q6" s="5" t="s">
        <v>90</v>
      </c>
      <c r="R6" s="5" t="s">
        <v>3</v>
      </c>
      <c r="S6" s="2" t="s">
        <v>85</v>
      </c>
      <c r="T6" s="5" t="s">
        <v>3</v>
      </c>
      <c r="U6" s="2" t="s">
        <v>89</v>
      </c>
      <c r="V6" s="5" t="s">
        <v>3</v>
      </c>
      <c r="W6" s="2" t="s">
        <v>88</v>
      </c>
      <c r="X6" s="5" t="s">
        <v>3</v>
      </c>
      <c r="Y6" s="5" t="s">
        <v>90</v>
      </c>
      <c r="Z6" s="5" t="s">
        <v>3</v>
      </c>
      <c r="AA6" s="2" t="s">
        <v>85</v>
      </c>
      <c r="AB6" s="5" t="s">
        <v>3</v>
      </c>
      <c r="AC6" s="2" t="s">
        <v>89</v>
      </c>
      <c r="AD6" s="5" t="s">
        <v>3</v>
      </c>
      <c r="AE6" s="2" t="s">
        <v>88</v>
      </c>
      <c r="AF6" s="5" t="s">
        <v>3</v>
      </c>
      <c r="AG6" s="5" t="s">
        <v>90</v>
      </c>
      <c r="AH6" s="5" t="s">
        <v>3</v>
      </c>
      <c r="AI6" s="2" t="s">
        <v>85</v>
      </c>
      <c r="AJ6" s="5" t="s">
        <v>3</v>
      </c>
      <c r="AK6" s="2" t="s">
        <v>89</v>
      </c>
      <c r="AL6" s="5" t="s">
        <v>3</v>
      </c>
      <c r="AM6" s="2" t="s">
        <v>88</v>
      </c>
      <c r="AN6" s="5" t="s">
        <v>3</v>
      </c>
      <c r="AO6" s="9" t="s">
        <v>90</v>
      </c>
      <c r="AP6" s="144" t="s">
        <v>15</v>
      </c>
      <c r="AQ6" s="141" t="s">
        <v>17</v>
      </c>
      <c r="AT6" s="141"/>
      <c r="AU6" s="147" t="s">
        <v>15</v>
      </c>
      <c r="AV6" s="147" t="s">
        <v>17</v>
      </c>
      <c r="AW6" s="147" t="s">
        <v>15</v>
      </c>
      <c r="AX6" s="147" t="s">
        <v>17</v>
      </c>
      <c r="AY6" s="141"/>
      <c r="AZ6" s="141" t="s">
        <v>130</v>
      </c>
      <c r="BA6" s="141"/>
      <c r="BB6" s="141"/>
    </row>
    <row r="7" spans="1:54" ht="13.5" thickBot="1">
      <c r="A7" s="6"/>
      <c r="B7" s="12"/>
      <c r="C7" s="2"/>
      <c r="D7" s="6"/>
      <c r="E7" s="2"/>
      <c r="F7" s="6"/>
      <c r="G7" s="13"/>
      <c r="H7" s="6"/>
      <c r="I7" s="2"/>
      <c r="J7" s="7"/>
      <c r="K7" s="2"/>
      <c r="L7" s="7"/>
      <c r="M7" s="2"/>
      <c r="N7" s="7"/>
      <c r="O7" s="2"/>
      <c r="P7" s="7"/>
      <c r="Q7" s="7"/>
      <c r="R7" s="7"/>
      <c r="S7" s="2"/>
      <c r="T7" s="7"/>
      <c r="U7" s="2"/>
      <c r="V7" s="7"/>
      <c r="W7" s="2"/>
      <c r="X7" s="7"/>
      <c r="Y7" s="7"/>
      <c r="Z7" s="7"/>
      <c r="AA7" s="2"/>
      <c r="AB7" s="7"/>
      <c r="AC7" s="2"/>
      <c r="AD7" s="7"/>
      <c r="AE7" s="2"/>
      <c r="AF7" s="7"/>
      <c r="AG7" s="7"/>
      <c r="AH7" s="7"/>
      <c r="AI7" s="2"/>
      <c r="AJ7" s="7"/>
      <c r="AK7" s="2"/>
      <c r="AL7" s="7"/>
      <c r="AM7" s="2"/>
      <c r="AN7" s="7"/>
      <c r="AO7" s="122"/>
      <c r="AP7" s="144" t="s">
        <v>16</v>
      </c>
      <c r="AQ7" s="141" t="s">
        <v>16</v>
      </c>
      <c r="AT7" s="141"/>
      <c r="AU7" s="147" t="s">
        <v>16</v>
      </c>
      <c r="AV7" s="147" t="s">
        <v>16</v>
      </c>
      <c r="AW7" s="147" t="s">
        <v>16</v>
      </c>
      <c r="AX7" s="147" t="s">
        <v>16</v>
      </c>
      <c r="AY7" s="141"/>
      <c r="AZ7" s="141"/>
      <c r="BA7" s="141"/>
      <c r="BB7" s="141"/>
    </row>
    <row r="8" spans="1:54" ht="12" customHeight="1" thickBot="1">
      <c r="A8" s="18">
        <v>1</v>
      </c>
      <c r="B8" s="3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39">
        <v>9</v>
      </c>
      <c r="J8" s="18">
        <v>10</v>
      </c>
      <c r="K8" s="117">
        <v>11</v>
      </c>
      <c r="L8" s="18">
        <v>12</v>
      </c>
      <c r="M8" s="117">
        <v>13</v>
      </c>
      <c r="N8" s="18">
        <v>14</v>
      </c>
      <c r="O8" s="117">
        <v>15</v>
      </c>
      <c r="P8" s="18">
        <v>16</v>
      </c>
      <c r="Q8" s="18">
        <v>17</v>
      </c>
      <c r="R8" s="18">
        <v>18</v>
      </c>
      <c r="S8" s="117">
        <v>19</v>
      </c>
      <c r="T8" s="18">
        <v>20</v>
      </c>
      <c r="U8" s="117">
        <v>21</v>
      </c>
      <c r="V8" s="18">
        <v>22</v>
      </c>
      <c r="W8" s="117">
        <v>23</v>
      </c>
      <c r="X8" s="18">
        <v>24</v>
      </c>
      <c r="Y8" s="18">
        <v>25</v>
      </c>
      <c r="Z8" s="18">
        <v>26</v>
      </c>
      <c r="AA8" s="117">
        <v>27</v>
      </c>
      <c r="AB8" s="18">
        <v>28</v>
      </c>
      <c r="AC8" s="117">
        <v>29</v>
      </c>
      <c r="AD8" s="18">
        <v>30</v>
      </c>
      <c r="AE8" s="117">
        <v>31</v>
      </c>
      <c r="AF8" s="18">
        <v>32</v>
      </c>
      <c r="AG8" s="18">
        <v>33</v>
      </c>
      <c r="AH8" s="18">
        <v>34</v>
      </c>
      <c r="AI8" s="117">
        <v>35</v>
      </c>
      <c r="AJ8" s="18">
        <v>36</v>
      </c>
      <c r="AK8" s="117">
        <v>37</v>
      </c>
      <c r="AL8" s="18">
        <v>38</v>
      </c>
      <c r="AM8" s="117">
        <v>39</v>
      </c>
      <c r="AN8" s="18">
        <v>40</v>
      </c>
      <c r="AO8" s="39">
        <v>41</v>
      </c>
      <c r="AP8" s="146">
        <v>42</v>
      </c>
      <c r="AQ8" s="147">
        <v>43</v>
      </c>
      <c r="AT8" s="141"/>
      <c r="AU8" s="147"/>
      <c r="AV8" s="147"/>
      <c r="AW8" s="147"/>
      <c r="AX8" s="147"/>
      <c r="AY8" s="141"/>
      <c r="AZ8" s="141"/>
      <c r="BA8" s="141"/>
      <c r="BB8" s="141"/>
    </row>
    <row r="9" spans="1:54" ht="15" customHeight="1" thickBot="1">
      <c r="A9" s="1">
        <v>0</v>
      </c>
      <c r="B9" s="109"/>
      <c r="C9" s="1"/>
      <c r="D9" s="139">
        <v>9.322</v>
      </c>
      <c r="E9" s="1"/>
      <c r="F9" s="43"/>
      <c r="G9" s="1"/>
      <c r="H9" s="131">
        <v>8.697</v>
      </c>
      <c r="I9" s="4"/>
      <c r="J9" s="131">
        <v>75.993</v>
      </c>
      <c r="K9" s="1"/>
      <c r="L9" s="43"/>
      <c r="M9" s="1"/>
      <c r="N9" s="131">
        <v>29.648</v>
      </c>
      <c r="O9" s="1"/>
      <c r="P9" s="43"/>
      <c r="Q9" s="1"/>
      <c r="R9" s="131">
        <v>51.625</v>
      </c>
      <c r="S9" s="1"/>
      <c r="T9" s="43"/>
      <c r="U9" s="1"/>
      <c r="V9" s="131">
        <v>96.446</v>
      </c>
      <c r="W9" s="1"/>
      <c r="X9" s="43"/>
      <c r="Y9" s="1"/>
      <c r="Z9" s="131">
        <v>6.939</v>
      </c>
      <c r="AA9" s="1"/>
      <c r="AB9" s="43"/>
      <c r="AC9" s="1"/>
      <c r="AD9" s="131">
        <v>1.095</v>
      </c>
      <c r="AE9" s="1"/>
      <c r="AF9" s="43"/>
      <c r="AG9" s="1"/>
      <c r="AH9" s="43"/>
      <c r="AI9" s="1"/>
      <c r="AJ9" s="131">
        <v>4.549</v>
      </c>
      <c r="AK9" s="1"/>
      <c r="AL9" s="43"/>
      <c r="AM9" s="1"/>
      <c r="AN9" s="131">
        <v>8.565</v>
      </c>
      <c r="AO9" s="1"/>
      <c r="AP9" s="144"/>
      <c r="AQ9" s="141"/>
      <c r="AT9" s="141"/>
      <c r="AU9" s="141"/>
      <c r="AV9" s="141"/>
      <c r="AW9" s="141"/>
      <c r="AX9" s="141"/>
      <c r="AY9" s="141"/>
      <c r="AZ9" s="147" t="s">
        <v>75</v>
      </c>
      <c r="BA9" s="147" t="s">
        <v>76</v>
      </c>
      <c r="BB9" s="141"/>
    </row>
    <row r="10" spans="1:54" ht="15" customHeight="1" thickBot="1">
      <c r="A10" s="1">
        <v>1</v>
      </c>
      <c r="B10" s="109"/>
      <c r="C10" s="1">
        <f aca="true" t="shared" si="0" ref="C10:C35">66000*(B10-B9)</f>
        <v>0</v>
      </c>
      <c r="D10" s="139">
        <v>9.361</v>
      </c>
      <c r="E10" s="1">
        <f aca="true" t="shared" si="1" ref="E10:E35">66000*(D10-D9)</f>
        <v>2574.0000000000973</v>
      </c>
      <c r="F10" s="43"/>
      <c r="G10" s="1">
        <f aca="true" t="shared" si="2" ref="G10:G35">66000*(F10-F9)</f>
        <v>0</v>
      </c>
      <c r="H10" s="131">
        <v>8.739</v>
      </c>
      <c r="I10" s="4">
        <f aca="true" t="shared" si="3" ref="I10:I35">66000*(H10-H9)</f>
        <v>2772.000000000105</v>
      </c>
      <c r="J10" s="131">
        <v>76.311</v>
      </c>
      <c r="K10" s="1">
        <f aca="true" t="shared" si="4" ref="K10:K35">66000*(J10-J9)</f>
        <v>20988.000000000797</v>
      </c>
      <c r="L10" s="43"/>
      <c r="M10" s="1">
        <f aca="true" t="shared" si="5" ref="M10:M35">66000*(L10-L9)</f>
        <v>0</v>
      </c>
      <c r="N10" s="131">
        <v>29.726</v>
      </c>
      <c r="O10" s="1">
        <f aca="true" t="shared" si="6" ref="O10:O35">66000*(N10-N9)</f>
        <v>5147.999999999961</v>
      </c>
      <c r="P10" s="43"/>
      <c r="Q10" s="1">
        <f aca="true" t="shared" si="7" ref="Q10:Q35">66000*(P10-P9)</f>
        <v>0</v>
      </c>
      <c r="R10" s="131">
        <v>51.942</v>
      </c>
      <c r="S10" s="1">
        <f aca="true" t="shared" si="8" ref="S10:S35">88000*(R10-R9)</f>
        <v>27896.000000000015</v>
      </c>
      <c r="T10" s="43"/>
      <c r="U10" s="1">
        <f aca="true" t="shared" si="9" ref="U10:U35">88000*(T10-T9)</f>
        <v>0</v>
      </c>
      <c r="V10" s="131">
        <v>96.587</v>
      </c>
      <c r="W10" s="1">
        <f aca="true" t="shared" si="10" ref="W10:W35">88000*(V10-V9)</f>
        <v>12408.00000000047</v>
      </c>
      <c r="X10" s="43"/>
      <c r="Y10" s="1">
        <f aca="true" t="shared" si="11" ref="Y10:Y35">88000*(X10-X9)</f>
        <v>0</v>
      </c>
      <c r="Z10" s="131">
        <v>6.981</v>
      </c>
      <c r="AA10" s="1">
        <f aca="true" t="shared" si="12" ref="AA10:AA35">88000*(Z10-Z9)</f>
        <v>3695.9999999999836</v>
      </c>
      <c r="AB10" s="43"/>
      <c r="AC10" s="1">
        <f aca="true" t="shared" si="13" ref="AC10:AC35">88000*(AB10-AB9)</f>
        <v>0</v>
      </c>
      <c r="AD10" s="131">
        <v>1.193</v>
      </c>
      <c r="AE10" s="1">
        <f aca="true" t="shared" si="14" ref="AE10:AE35">88000*(AD10-AD9)</f>
        <v>8624.000000000007</v>
      </c>
      <c r="AF10" s="43"/>
      <c r="AG10" s="1">
        <f aca="true" t="shared" si="15" ref="AG10:AG35">88000*(AF10-AF9)</f>
        <v>0</v>
      </c>
      <c r="AH10" s="43"/>
      <c r="AI10" s="1">
        <f aca="true" t="shared" si="16" ref="AI10:AI35">11000*(AH10-AH9)</f>
        <v>0</v>
      </c>
      <c r="AJ10" s="131">
        <v>4.603</v>
      </c>
      <c r="AK10" s="1">
        <f aca="true" t="shared" si="17" ref="AK10:AK35">11000*(AJ10-AJ9)</f>
        <v>593.9999999999932</v>
      </c>
      <c r="AL10" s="43"/>
      <c r="AM10" s="1">
        <f aca="true" t="shared" si="18" ref="AM10:AM35">11000*(AL10-AL9)</f>
        <v>0</v>
      </c>
      <c r="AN10" s="131">
        <v>8.606</v>
      </c>
      <c r="AO10" s="1">
        <f aca="true" t="shared" si="19" ref="AO10:AO35">11000*(AN10-AN9)</f>
        <v>451.0000000000041</v>
      </c>
      <c r="AP10" s="144">
        <f>C10-E10+K10-M10+S10-U10+AA10-AC10+AI10-AK10</f>
        <v>49412.000000000706</v>
      </c>
      <c r="AQ10" s="141">
        <f aca="true" t="shared" si="20" ref="AQ10:AQ35">G10-I10+O10-Q10+W10-Y10+AE10-AG10+AM10-AO10</f>
        <v>22957.00000000033</v>
      </c>
      <c r="AT10" s="141"/>
      <c r="AU10" s="149">
        <f>'Сч-ГППфид'!AH10</f>
        <v>49169.99999999992</v>
      </c>
      <c r="AV10" s="149">
        <f>'Сч-ГППфид'!AI10</f>
        <v>22274.99999999978</v>
      </c>
      <c r="AW10" s="141">
        <f aca="true" t="shared" si="21" ref="AW10:AW33">AP10</f>
        <v>49412.000000000706</v>
      </c>
      <c r="AX10" s="141">
        <f aca="true" t="shared" si="22" ref="AX10:AX33">AQ10</f>
        <v>22957.00000000033</v>
      </c>
      <c r="AY10" s="141"/>
      <c r="AZ10" s="149">
        <f aca="true" t="shared" si="23" ref="AZ10:AZ33">AU10-AW10</f>
        <v>-242.0000000007858</v>
      </c>
      <c r="BA10" s="149"/>
      <c r="BB10" s="141"/>
    </row>
    <row r="11" spans="1:54" ht="15" customHeight="1" thickBot="1">
      <c r="A11" s="1">
        <v>2</v>
      </c>
      <c r="B11" s="109"/>
      <c r="C11" s="1">
        <f t="shared" si="0"/>
        <v>0</v>
      </c>
      <c r="D11" s="139">
        <v>9.392</v>
      </c>
      <c r="E11" s="1">
        <f t="shared" si="1"/>
        <v>2045.9999999999213</v>
      </c>
      <c r="F11" s="43"/>
      <c r="G11" s="1">
        <f t="shared" si="2"/>
        <v>0</v>
      </c>
      <c r="H11" s="131">
        <v>8.775</v>
      </c>
      <c r="I11" s="4">
        <f t="shared" si="3"/>
        <v>2375.9999999999727</v>
      </c>
      <c r="J11" s="131">
        <v>76.606</v>
      </c>
      <c r="K11" s="1">
        <f t="shared" si="4"/>
        <v>19469.999999999174</v>
      </c>
      <c r="L11" s="43"/>
      <c r="M11" s="1">
        <f t="shared" si="5"/>
        <v>0</v>
      </c>
      <c r="N11" s="131">
        <v>29.817</v>
      </c>
      <c r="O11" s="1">
        <f t="shared" si="6"/>
        <v>6006.000000000071</v>
      </c>
      <c r="P11" s="43"/>
      <c r="Q11" s="1">
        <f t="shared" si="7"/>
        <v>0</v>
      </c>
      <c r="R11" s="131">
        <v>52.231</v>
      </c>
      <c r="S11" s="1">
        <f t="shared" si="8"/>
        <v>25432.00000000013</v>
      </c>
      <c r="T11" s="43"/>
      <c r="U11" s="1">
        <f t="shared" si="9"/>
        <v>0</v>
      </c>
      <c r="V11" s="131">
        <v>96.714</v>
      </c>
      <c r="W11" s="1">
        <f t="shared" si="10"/>
        <v>11175.999999999589</v>
      </c>
      <c r="X11" s="43"/>
      <c r="Y11" s="1">
        <f t="shared" si="11"/>
        <v>0</v>
      </c>
      <c r="Z11" s="131">
        <v>7.023</v>
      </c>
      <c r="AA11" s="1">
        <f t="shared" si="12"/>
        <v>3695.9999999999836</v>
      </c>
      <c r="AB11" s="43"/>
      <c r="AC11" s="1">
        <f t="shared" si="13"/>
        <v>0</v>
      </c>
      <c r="AD11" s="131">
        <v>1.284</v>
      </c>
      <c r="AE11" s="1">
        <f t="shared" si="14"/>
        <v>8007.999999999997</v>
      </c>
      <c r="AF11" s="43"/>
      <c r="AG11" s="1">
        <f t="shared" si="15"/>
        <v>0</v>
      </c>
      <c r="AH11" s="43"/>
      <c r="AI11" s="1">
        <f t="shared" si="16"/>
        <v>0</v>
      </c>
      <c r="AJ11" s="131">
        <v>4.644</v>
      </c>
      <c r="AK11" s="1">
        <f t="shared" si="17"/>
        <v>451.0000000000041</v>
      </c>
      <c r="AL11" s="43"/>
      <c r="AM11" s="1">
        <f t="shared" si="18"/>
        <v>0</v>
      </c>
      <c r="AN11" s="131">
        <v>8.638</v>
      </c>
      <c r="AO11" s="1">
        <f t="shared" si="19"/>
        <v>352.00000000000034</v>
      </c>
      <c r="AP11" s="144">
        <f aca="true" t="shared" si="24" ref="AP11:AP35">C11-E11+K11-M11+S11-U11+AA11-AC11+AI11-AK11</f>
        <v>46100.99999999937</v>
      </c>
      <c r="AQ11" s="141">
        <f t="shared" si="20"/>
        <v>22461.999999999683</v>
      </c>
      <c r="AT11" s="141"/>
      <c r="AU11" s="149">
        <f>'Сч-ГППфид'!AH11</f>
        <v>45507.000000000015</v>
      </c>
      <c r="AV11" s="149">
        <f>'Сч-ГППфид'!AI11</f>
        <v>23430.000000000182</v>
      </c>
      <c r="AW11" s="141">
        <f t="shared" si="21"/>
        <v>46100.99999999937</v>
      </c>
      <c r="AX11" s="141">
        <f t="shared" si="22"/>
        <v>22461.999999999683</v>
      </c>
      <c r="AY11" s="141"/>
      <c r="AZ11" s="149">
        <f t="shared" si="23"/>
        <v>-593.9999999993524</v>
      </c>
      <c r="BA11" s="149"/>
      <c r="BB11" s="141"/>
    </row>
    <row r="12" spans="1:54" ht="15" customHeight="1" thickBot="1">
      <c r="A12" s="1">
        <v>3</v>
      </c>
      <c r="B12" s="109"/>
      <c r="C12" s="1">
        <f t="shared" si="0"/>
        <v>0</v>
      </c>
      <c r="D12" s="139">
        <v>9.448</v>
      </c>
      <c r="E12" s="1">
        <f t="shared" si="1"/>
        <v>3696.000000000062</v>
      </c>
      <c r="F12" s="43"/>
      <c r="G12" s="1">
        <f t="shared" si="2"/>
        <v>0</v>
      </c>
      <c r="H12" s="131">
        <v>8.838</v>
      </c>
      <c r="I12" s="4">
        <f t="shared" si="3"/>
        <v>4157.999999999923</v>
      </c>
      <c r="J12" s="131">
        <v>77.094</v>
      </c>
      <c r="K12" s="1">
        <f t="shared" si="4"/>
        <v>32207.99999999997</v>
      </c>
      <c r="L12" s="43"/>
      <c r="M12" s="1">
        <f t="shared" si="5"/>
        <v>0</v>
      </c>
      <c r="N12" s="131">
        <v>29.986</v>
      </c>
      <c r="O12" s="1">
        <f t="shared" si="6"/>
        <v>11154.000000000033</v>
      </c>
      <c r="P12" s="43"/>
      <c r="Q12" s="1">
        <f t="shared" si="7"/>
        <v>0</v>
      </c>
      <c r="R12" s="131">
        <v>52.733</v>
      </c>
      <c r="S12" s="1">
        <f t="shared" si="8"/>
        <v>44175.99999999959</v>
      </c>
      <c r="T12" s="43"/>
      <c r="U12" s="1">
        <f t="shared" si="9"/>
        <v>0</v>
      </c>
      <c r="V12" s="131">
        <v>96.937</v>
      </c>
      <c r="W12" s="1">
        <f t="shared" si="10"/>
        <v>19623.99999999991</v>
      </c>
      <c r="X12" s="43"/>
      <c r="Y12" s="1">
        <f t="shared" si="11"/>
        <v>0</v>
      </c>
      <c r="Z12" s="131">
        <v>7.118</v>
      </c>
      <c r="AA12" s="1">
        <f t="shared" si="12"/>
        <v>8360.000000000056</v>
      </c>
      <c r="AB12" s="43"/>
      <c r="AC12" s="1">
        <f t="shared" si="13"/>
        <v>0</v>
      </c>
      <c r="AD12" s="131">
        <v>1.434</v>
      </c>
      <c r="AE12" s="1">
        <f t="shared" si="14"/>
        <v>13199.999999999993</v>
      </c>
      <c r="AF12" s="43"/>
      <c r="AG12" s="1">
        <f t="shared" si="15"/>
        <v>0</v>
      </c>
      <c r="AH12" s="43"/>
      <c r="AI12" s="1">
        <f t="shared" si="16"/>
        <v>0</v>
      </c>
      <c r="AJ12" s="131">
        <v>4.706</v>
      </c>
      <c r="AK12" s="1">
        <f t="shared" si="17"/>
        <v>682.0000000000031</v>
      </c>
      <c r="AL12" s="43"/>
      <c r="AM12" s="1">
        <f t="shared" si="18"/>
        <v>0</v>
      </c>
      <c r="AN12" s="131">
        <v>8.686</v>
      </c>
      <c r="AO12" s="1">
        <f t="shared" si="19"/>
        <v>528.0000000000005</v>
      </c>
      <c r="AP12" s="144">
        <f t="shared" si="24"/>
        <v>80365.99999999956</v>
      </c>
      <c r="AQ12" s="141">
        <f t="shared" si="20"/>
        <v>39292.000000000015</v>
      </c>
      <c r="AT12" s="141"/>
      <c r="AU12" s="149">
        <f>'Сч-ГППфид'!AH12</f>
        <v>79463.99999999974</v>
      </c>
      <c r="AV12" s="149">
        <f>'Сч-ГППфид'!AI12</f>
        <v>39171.00000000014</v>
      </c>
      <c r="AW12" s="141">
        <f t="shared" si="21"/>
        <v>80365.99999999956</v>
      </c>
      <c r="AX12" s="141">
        <f t="shared" si="22"/>
        <v>39292.000000000015</v>
      </c>
      <c r="AY12" s="141"/>
      <c r="AZ12" s="149">
        <f t="shared" si="23"/>
        <v>-901.9999999998254</v>
      </c>
      <c r="BA12" s="149"/>
      <c r="BB12" s="141"/>
    </row>
    <row r="13" spans="1:54" ht="15" customHeight="1" thickBot="1">
      <c r="A13" s="1">
        <v>4</v>
      </c>
      <c r="B13" s="109"/>
      <c r="C13" s="1">
        <f t="shared" si="0"/>
        <v>0</v>
      </c>
      <c r="D13" s="139">
        <v>9.493</v>
      </c>
      <c r="E13" s="1">
        <f t="shared" si="1"/>
        <v>2969.9999999999955</v>
      </c>
      <c r="F13" s="43"/>
      <c r="G13" s="1">
        <f t="shared" si="2"/>
        <v>0</v>
      </c>
      <c r="H13" s="131">
        <v>8.892</v>
      </c>
      <c r="I13" s="4">
        <f t="shared" si="3"/>
        <v>3564.0000000000177</v>
      </c>
      <c r="J13" s="131">
        <v>77.581</v>
      </c>
      <c r="K13" s="1">
        <f t="shared" si="4"/>
        <v>32142.000000000593</v>
      </c>
      <c r="L13" s="43"/>
      <c r="M13" s="1">
        <f t="shared" si="5"/>
        <v>0</v>
      </c>
      <c r="N13" s="131">
        <v>30.156</v>
      </c>
      <c r="O13" s="1">
        <f t="shared" si="6"/>
        <v>11219.999999999878</v>
      </c>
      <c r="P13" s="43"/>
      <c r="Q13" s="1">
        <f t="shared" si="7"/>
        <v>0</v>
      </c>
      <c r="R13" s="131">
        <v>53.245</v>
      </c>
      <c r="S13" s="1">
        <f t="shared" si="8"/>
        <v>45056.000000000044</v>
      </c>
      <c r="T13" s="43"/>
      <c r="U13" s="1">
        <f t="shared" si="9"/>
        <v>0</v>
      </c>
      <c r="V13" s="131">
        <v>97.162</v>
      </c>
      <c r="W13" s="1">
        <f t="shared" si="10"/>
        <v>19800.00000000075</v>
      </c>
      <c r="X13" s="43"/>
      <c r="Y13" s="1">
        <f t="shared" si="11"/>
        <v>0</v>
      </c>
      <c r="Z13" s="131">
        <v>7.214</v>
      </c>
      <c r="AA13" s="1">
        <f t="shared" si="12"/>
        <v>8448.000000000007</v>
      </c>
      <c r="AB13" s="43"/>
      <c r="AC13" s="1">
        <f t="shared" si="13"/>
        <v>0</v>
      </c>
      <c r="AD13" s="131">
        <v>1.584</v>
      </c>
      <c r="AE13" s="1">
        <f t="shared" si="14"/>
        <v>13200.000000000011</v>
      </c>
      <c r="AF13" s="43"/>
      <c r="AG13" s="1">
        <f t="shared" si="15"/>
        <v>0</v>
      </c>
      <c r="AH13" s="43"/>
      <c r="AI13" s="1">
        <f t="shared" si="16"/>
        <v>0</v>
      </c>
      <c r="AJ13" s="131">
        <v>4.771</v>
      </c>
      <c r="AK13" s="1">
        <f t="shared" si="17"/>
        <v>714.9999999999945</v>
      </c>
      <c r="AL13" s="43"/>
      <c r="AM13" s="1">
        <f t="shared" si="18"/>
        <v>0</v>
      </c>
      <c r="AN13" s="131">
        <v>8.724</v>
      </c>
      <c r="AO13" s="1">
        <f t="shared" si="19"/>
        <v>418.00000000000284</v>
      </c>
      <c r="AP13" s="144">
        <f t="shared" si="24"/>
        <v>81961.00000000064</v>
      </c>
      <c r="AQ13" s="141">
        <f t="shared" si="20"/>
        <v>40238.000000000626</v>
      </c>
      <c r="AT13" s="141"/>
      <c r="AU13" s="149">
        <f>'Сч-ГППфид'!AH13</f>
        <v>79101.00000000022</v>
      </c>
      <c r="AV13" s="149">
        <f>'Сч-ГППфид'!AI13</f>
        <v>27422.999999999774</v>
      </c>
      <c r="AW13" s="141">
        <f t="shared" si="21"/>
        <v>81961.00000000064</v>
      </c>
      <c r="AX13" s="141">
        <f t="shared" si="22"/>
        <v>40238.000000000626</v>
      </c>
      <c r="AY13" s="141"/>
      <c r="AZ13" s="149">
        <f t="shared" si="23"/>
        <v>-2860.000000000422</v>
      </c>
      <c r="BA13" s="149"/>
      <c r="BB13" s="141"/>
    </row>
    <row r="14" spans="1:54" ht="15" customHeight="1" thickBot="1">
      <c r="A14" s="1">
        <v>5</v>
      </c>
      <c r="B14" s="109"/>
      <c r="C14" s="1">
        <f t="shared" si="0"/>
        <v>0</v>
      </c>
      <c r="D14" s="139">
        <v>9.539</v>
      </c>
      <c r="E14" s="1">
        <f t="shared" si="1"/>
        <v>3035.9999999999586</v>
      </c>
      <c r="F14" s="43"/>
      <c r="G14" s="1">
        <f t="shared" si="2"/>
        <v>0</v>
      </c>
      <c r="H14" s="131">
        <v>8.943</v>
      </c>
      <c r="I14" s="4">
        <f t="shared" si="3"/>
        <v>3366.0000000000105</v>
      </c>
      <c r="J14" s="131">
        <v>77.952</v>
      </c>
      <c r="K14" s="1">
        <f t="shared" si="4"/>
        <v>24485.999999999676</v>
      </c>
      <c r="L14" s="43"/>
      <c r="M14" s="1">
        <f t="shared" si="5"/>
        <v>0</v>
      </c>
      <c r="N14" s="131">
        <v>30.321</v>
      </c>
      <c r="O14" s="1">
        <f t="shared" si="6"/>
        <v>10890.000000000178</v>
      </c>
      <c r="P14" s="43"/>
      <c r="Q14" s="1">
        <f t="shared" si="7"/>
        <v>0</v>
      </c>
      <c r="R14" s="131">
        <v>53.665</v>
      </c>
      <c r="S14" s="1">
        <f t="shared" si="8"/>
        <v>36960.00000000015</v>
      </c>
      <c r="T14" s="43"/>
      <c r="U14" s="1">
        <f t="shared" si="9"/>
        <v>0</v>
      </c>
      <c r="V14" s="131">
        <v>97.425</v>
      </c>
      <c r="W14" s="1">
        <f t="shared" si="10"/>
        <v>23143.99999999921</v>
      </c>
      <c r="X14" s="43"/>
      <c r="Y14" s="1">
        <f t="shared" si="11"/>
        <v>0</v>
      </c>
      <c r="Z14" s="131">
        <v>7.361</v>
      </c>
      <c r="AA14" s="1">
        <f t="shared" si="12"/>
        <v>12935.999999999944</v>
      </c>
      <c r="AB14" s="43"/>
      <c r="AC14" s="1">
        <f t="shared" si="13"/>
        <v>0</v>
      </c>
      <c r="AD14" s="131">
        <v>1.774</v>
      </c>
      <c r="AE14" s="1">
        <f t="shared" si="14"/>
        <v>16719.999999999996</v>
      </c>
      <c r="AF14" s="43"/>
      <c r="AG14" s="1">
        <f t="shared" si="15"/>
        <v>0</v>
      </c>
      <c r="AH14" s="43"/>
      <c r="AI14" s="1">
        <f t="shared" si="16"/>
        <v>0</v>
      </c>
      <c r="AJ14" s="131">
        <v>4.817</v>
      </c>
      <c r="AK14" s="1">
        <f t="shared" si="17"/>
        <v>506.0000000000029</v>
      </c>
      <c r="AL14" s="43"/>
      <c r="AM14" s="1">
        <f t="shared" si="18"/>
        <v>0</v>
      </c>
      <c r="AN14" s="131">
        <v>8.772</v>
      </c>
      <c r="AO14" s="1">
        <f t="shared" si="19"/>
        <v>528.0000000000005</v>
      </c>
      <c r="AP14" s="144">
        <f t="shared" si="24"/>
        <v>70839.99999999981</v>
      </c>
      <c r="AQ14" s="141">
        <f t="shared" si="20"/>
        <v>46859.999999999374</v>
      </c>
      <c r="AT14" s="141"/>
      <c r="AU14" s="149">
        <f>'Сч-ГППфид'!AH14</f>
        <v>73128.00000000015</v>
      </c>
      <c r="AV14" s="149">
        <f>'Сч-ГППфид'!AI14</f>
        <v>58905.00000000017</v>
      </c>
      <c r="AW14" s="141">
        <f t="shared" si="21"/>
        <v>70839.99999999981</v>
      </c>
      <c r="AX14" s="141">
        <f t="shared" si="22"/>
        <v>46859.999999999374</v>
      </c>
      <c r="AY14" s="141"/>
      <c r="AZ14" s="149">
        <f t="shared" si="23"/>
        <v>2288.0000000003347</v>
      </c>
      <c r="BA14" s="149"/>
      <c r="BB14" s="141"/>
    </row>
    <row r="15" spans="1:54" ht="15" customHeight="1" thickBot="1">
      <c r="A15" s="1">
        <v>6</v>
      </c>
      <c r="B15" s="109"/>
      <c r="C15" s="1">
        <f t="shared" si="0"/>
        <v>0</v>
      </c>
      <c r="D15" s="139">
        <v>9.584</v>
      </c>
      <c r="E15" s="1">
        <f t="shared" si="1"/>
        <v>2969.9999999999955</v>
      </c>
      <c r="F15" s="43"/>
      <c r="G15" s="1">
        <f t="shared" si="2"/>
        <v>0</v>
      </c>
      <c r="H15" s="131">
        <v>9.003</v>
      </c>
      <c r="I15" s="4">
        <f t="shared" si="3"/>
        <v>3960.0000000000327</v>
      </c>
      <c r="J15" s="131">
        <v>78.456</v>
      </c>
      <c r="K15" s="1">
        <f t="shared" si="4"/>
        <v>33264.00000000032</v>
      </c>
      <c r="L15" s="43"/>
      <c r="M15" s="1">
        <f t="shared" si="5"/>
        <v>0</v>
      </c>
      <c r="N15" s="131">
        <v>30.5</v>
      </c>
      <c r="O15" s="1">
        <f t="shared" si="6"/>
        <v>11813.9999999999</v>
      </c>
      <c r="P15" s="43"/>
      <c r="Q15" s="1">
        <f t="shared" si="7"/>
        <v>0</v>
      </c>
      <c r="R15" s="131">
        <v>54.22</v>
      </c>
      <c r="S15" s="1">
        <f t="shared" si="8"/>
        <v>48839.99999999998</v>
      </c>
      <c r="T15" s="43"/>
      <c r="U15" s="1">
        <f t="shared" si="9"/>
        <v>0</v>
      </c>
      <c r="V15" s="131">
        <v>97.685</v>
      </c>
      <c r="W15" s="1">
        <f t="shared" si="10"/>
        <v>22880.00000000045</v>
      </c>
      <c r="X15" s="43"/>
      <c r="Y15" s="1">
        <f t="shared" si="11"/>
        <v>0</v>
      </c>
      <c r="Z15" s="131">
        <v>7.497</v>
      </c>
      <c r="AA15" s="1">
        <f t="shared" si="12"/>
        <v>11968.000000000011</v>
      </c>
      <c r="AB15" s="43"/>
      <c r="AC15" s="1">
        <f t="shared" si="13"/>
        <v>0</v>
      </c>
      <c r="AD15" s="131">
        <v>1.941</v>
      </c>
      <c r="AE15" s="1">
        <f t="shared" si="14"/>
        <v>14696.000000000004</v>
      </c>
      <c r="AF15" s="43"/>
      <c r="AG15" s="1">
        <f t="shared" si="15"/>
        <v>0</v>
      </c>
      <c r="AH15" s="43"/>
      <c r="AI15" s="1">
        <f t="shared" si="16"/>
        <v>0</v>
      </c>
      <c r="AJ15" s="131">
        <v>4.875</v>
      </c>
      <c r="AK15" s="1">
        <f t="shared" si="17"/>
        <v>637.9999999999982</v>
      </c>
      <c r="AL15" s="43"/>
      <c r="AM15" s="1">
        <f t="shared" si="18"/>
        <v>0</v>
      </c>
      <c r="AN15" s="131">
        <v>8.819</v>
      </c>
      <c r="AO15" s="1">
        <f t="shared" si="19"/>
        <v>517.0000000000066</v>
      </c>
      <c r="AP15" s="144">
        <f t="shared" si="24"/>
        <v>90464.00000000032</v>
      </c>
      <c r="AQ15" s="141">
        <f t="shared" si="20"/>
        <v>44913.00000000031</v>
      </c>
      <c r="AT15" s="141"/>
      <c r="AU15" s="149">
        <f>'Сч-ГППфид'!AH15</f>
        <v>86360.99999999985</v>
      </c>
      <c r="AV15" s="149">
        <f>'Сч-ГППфид'!AI15</f>
        <v>45506.999999999774</v>
      </c>
      <c r="AW15" s="141">
        <f t="shared" si="21"/>
        <v>90464.00000000032</v>
      </c>
      <c r="AX15" s="141">
        <f t="shared" si="22"/>
        <v>44913.00000000031</v>
      </c>
      <c r="AY15" s="141"/>
      <c r="AZ15" s="149">
        <f t="shared" si="23"/>
        <v>-4103.000000000466</v>
      </c>
      <c r="BA15" s="149"/>
      <c r="BB15" s="141"/>
    </row>
    <row r="16" spans="1:54" ht="15" customHeight="1" thickBot="1">
      <c r="A16" s="1">
        <v>7</v>
      </c>
      <c r="B16" s="109"/>
      <c r="C16" s="1">
        <f t="shared" si="0"/>
        <v>0</v>
      </c>
      <c r="D16" s="139">
        <v>9.618</v>
      </c>
      <c r="E16" s="1">
        <f t="shared" si="1"/>
        <v>2244.000000000046</v>
      </c>
      <c r="F16" s="43"/>
      <c r="G16" s="1">
        <f t="shared" si="2"/>
        <v>0</v>
      </c>
      <c r="H16" s="131">
        <v>9.044</v>
      </c>
      <c r="I16" s="4">
        <f t="shared" si="3"/>
        <v>2706.0000000000246</v>
      </c>
      <c r="J16" s="131">
        <v>78.78</v>
      </c>
      <c r="K16" s="1">
        <f t="shared" si="4"/>
        <v>21383.999999999873</v>
      </c>
      <c r="L16" s="43"/>
      <c r="M16" s="1">
        <f t="shared" si="5"/>
        <v>0</v>
      </c>
      <c r="N16" s="131">
        <v>30.636</v>
      </c>
      <c r="O16" s="1">
        <f t="shared" si="6"/>
        <v>8975.999999999949</v>
      </c>
      <c r="P16" s="43"/>
      <c r="Q16" s="1">
        <f t="shared" si="7"/>
        <v>0</v>
      </c>
      <c r="R16" s="131">
        <v>54.583</v>
      </c>
      <c r="S16" s="1">
        <f t="shared" si="8"/>
        <v>31943.99999999996</v>
      </c>
      <c r="T16" s="43"/>
      <c r="U16" s="1">
        <f t="shared" si="9"/>
        <v>0</v>
      </c>
      <c r="V16" s="131">
        <v>97.876</v>
      </c>
      <c r="W16" s="1">
        <f t="shared" si="10"/>
        <v>16808.00000000022</v>
      </c>
      <c r="X16" s="43"/>
      <c r="Y16" s="1">
        <f t="shared" si="11"/>
        <v>0</v>
      </c>
      <c r="Z16" s="131">
        <v>7.593</v>
      </c>
      <c r="AA16" s="1">
        <f t="shared" si="12"/>
        <v>8448.000000000007</v>
      </c>
      <c r="AB16" s="43"/>
      <c r="AC16" s="1">
        <f t="shared" si="13"/>
        <v>0</v>
      </c>
      <c r="AD16" s="131">
        <v>2.063</v>
      </c>
      <c r="AE16" s="1">
        <f t="shared" si="14"/>
        <v>10736.00000000001</v>
      </c>
      <c r="AF16" s="43"/>
      <c r="AG16" s="1">
        <f t="shared" si="15"/>
        <v>0</v>
      </c>
      <c r="AH16" s="43"/>
      <c r="AI16" s="1">
        <f t="shared" si="16"/>
        <v>0</v>
      </c>
      <c r="AJ16" s="131">
        <v>4.922</v>
      </c>
      <c r="AK16" s="1">
        <f t="shared" si="17"/>
        <v>516.9999999999968</v>
      </c>
      <c r="AL16" s="43"/>
      <c r="AM16" s="1">
        <f t="shared" si="18"/>
        <v>0</v>
      </c>
      <c r="AN16" s="131">
        <v>8.856</v>
      </c>
      <c r="AO16" s="1">
        <f t="shared" si="19"/>
        <v>406.99999999998937</v>
      </c>
      <c r="AP16" s="144">
        <f t="shared" si="24"/>
        <v>59014.99999999979</v>
      </c>
      <c r="AQ16" s="141">
        <f t="shared" si="20"/>
        <v>33407.00000000016</v>
      </c>
      <c r="AT16" s="141"/>
      <c r="AU16" s="149">
        <f>'Сч-ГППфид'!AH16</f>
        <v>63591.00000000013</v>
      </c>
      <c r="AV16" s="149">
        <f>'Сч-ГППфид'!AI16</f>
        <v>34023.00000000023</v>
      </c>
      <c r="AW16" s="141">
        <f t="shared" si="21"/>
        <v>59014.99999999979</v>
      </c>
      <c r="AX16" s="141">
        <f t="shared" si="22"/>
        <v>33407.00000000016</v>
      </c>
      <c r="AY16" s="141"/>
      <c r="AZ16" s="149">
        <f t="shared" si="23"/>
        <v>4576.000000000342</v>
      </c>
      <c r="BA16" s="149"/>
      <c r="BB16" s="141"/>
    </row>
    <row r="17" spans="1:54" ht="15" customHeight="1" thickBot="1">
      <c r="A17" s="1">
        <v>8</v>
      </c>
      <c r="B17" s="109"/>
      <c r="C17" s="1">
        <f t="shared" si="0"/>
        <v>0</v>
      </c>
      <c r="D17" s="139">
        <v>9.64</v>
      </c>
      <c r="E17" s="1">
        <f t="shared" si="1"/>
        <v>1452.000000000016</v>
      </c>
      <c r="F17" s="43"/>
      <c r="G17" s="1">
        <f t="shared" si="2"/>
        <v>0</v>
      </c>
      <c r="H17" s="131">
        <v>9.073</v>
      </c>
      <c r="I17" s="4">
        <f t="shared" si="3"/>
        <v>1913.9999999999943</v>
      </c>
      <c r="J17" s="131">
        <v>79.006</v>
      </c>
      <c r="K17" s="1">
        <f t="shared" si="4"/>
        <v>14915.99999999994</v>
      </c>
      <c r="L17" s="43"/>
      <c r="M17" s="1">
        <f t="shared" si="5"/>
        <v>0</v>
      </c>
      <c r="N17" s="131">
        <v>30.78</v>
      </c>
      <c r="O17" s="1">
        <f t="shared" si="6"/>
        <v>9504.000000000126</v>
      </c>
      <c r="P17" s="43"/>
      <c r="Q17" s="1">
        <f t="shared" si="7"/>
        <v>0</v>
      </c>
      <c r="R17" s="131">
        <v>54.831</v>
      </c>
      <c r="S17" s="1">
        <f t="shared" si="8"/>
        <v>21824.00000000041</v>
      </c>
      <c r="T17" s="43"/>
      <c r="U17" s="1">
        <f t="shared" si="9"/>
        <v>0</v>
      </c>
      <c r="V17" s="131">
        <v>97.981</v>
      </c>
      <c r="W17" s="1">
        <f t="shared" si="10"/>
        <v>9239.9999999991</v>
      </c>
      <c r="X17" s="43"/>
      <c r="Y17" s="1">
        <f t="shared" si="11"/>
        <v>0</v>
      </c>
      <c r="Z17" s="131">
        <v>7.65</v>
      </c>
      <c r="AA17" s="1">
        <f t="shared" si="12"/>
        <v>5016.000000000034</v>
      </c>
      <c r="AB17" s="43"/>
      <c r="AC17" s="1">
        <f t="shared" si="13"/>
        <v>0</v>
      </c>
      <c r="AD17" s="131">
        <v>2.134</v>
      </c>
      <c r="AE17" s="1">
        <f t="shared" si="14"/>
        <v>6247.999999999976</v>
      </c>
      <c r="AF17" s="43"/>
      <c r="AG17" s="1">
        <f t="shared" si="15"/>
        <v>0</v>
      </c>
      <c r="AH17" s="43"/>
      <c r="AI17" s="1">
        <f t="shared" si="16"/>
        <v>0</v>
      </c>
      <c r="AJ17" s="131">
        <v>4.962</v>
      </c>
      <c r="AK17" s="1">
        <f t="shared" si="17"/>
        <v>440.0000000000004</v>
      </c>
      <c r="AL17" s="43"/>
      <c r="AM17" s="1">
        <f t="shared" si="18"/>
        <v>0</v>
      </c>
      <c r="AN17" s="131">
        <v>8.888</v>
      </c>
      <c r="AO17" s="1">
        <f t="shared" si="19"/>
        <v>352.00000000000034</v>
      </c>
      <c r="AP17" s="144">
        <f t="shared" si="24"/>
        <v>39864.00000000037</v>
      </c>
      <c r="AQ17" s="141">
        <f t="shared" si="20"/>
        <v>22725.999999999207</v>
      </c>
      <c r="AT17" s="141"/>
      <c r="AU17" s="149">
        <f>'Сч-ГППфид'!AH17</f>
        <v>38312.9999999999</v>
      </c>
      <c r="AV17" s="149">
        <f>'Сч-ГППфид'!AI17</f>
        <v>19568.999999999705</v>
      </c>
      <c r="AW17" s="141">
        <f t="shared" si="21"/>
        <v>39864.00000000037</v>
      </c>
      <c r="AX17" s="141">
        <f t="shared" si="22"/>
        <v>22725.999999999207</v>
      </c>
      <c r="AY17" s="141"/>
      <c r="AZ17" s="149">
        <f t="shared" si="23"/>
        <v>-1551.000000000473</v>
      </c>
      <c r="BA17" s="149"/>
      <c r="BB17" s="141"/>
    </row>
    <row r="18" spans="1:54" ht="15" customHeight="1" thickBot="1">
      <c r="A18" s="1">
        <v>9</v>
      </c>
      <c r="B18" s="109"/>
      <c r="C18" s="1">
        <f t="shared" si="0"/>
        <v>0</v>
      </c>
      <c r="D18" s="139">
        <v>9.708</v>
      </c>
      <c r="E18" s="1">
        <f t="shared" si="1"/>
        <v>4487.9999999999745</v>
      </c>
      <c r="F18" s="43"/>
      <c r="G18" s="1">
        <f t="shared" si="2"/>
        <v>0</v>
      </c>
      <c r="H18" s="131">
        <v>9.166</v>
      </c>
      <c r="I18" s="4">
        <f t="shared" si="3"/>
        <v>6137.999999999998</v>
      </c>
      <c r="J18" s="131">
        <v>79.701</v>
      </c>
      <c r="K18" s="1">
        <f t="shared" si="4"/>
        <v>45869.99999999955</v>
      </c>
      <c r="L18" s="43"/>
      <c r="M18" s="1">
        <f t="shared" si="5"/>
        <v>0</v>
      </c>
      <c r="N18" s="131">
        <v>30.918</v>
      </c>
      <c r="O18" s="1">
        <f t="shared" si="6"/>
        <v>9107.999999999876</v>
      </c>
      <c r="P18" s="43"/>
      <c r="Q18" s="1">
        <f t="shared" si="7"/>
        <v>0</v>
      </c>
      <c r="R18" s="131">
        <v>55.476</v>
      </c>
      <c r="S18" s="1">
        <f t="shared" si="8"/>
        <v>56759.99999999965</v>
      </c>
      <c r="T18" s="43"/>
      <c r="U18" s="1">
        <f t="shared" si="9"/>
        <v>0</v>
      </c>
      <c r="V18" s="131">
        <v>98.308</v>
      </c>
      <c r="W18" s="1">
        <f t="shared" si="10"/>
        <v>28776.00000000109</v>
      </c>
      <c r="X18" s="43"/>
      <c r="Y18" s="1">
        <f t="shared" si="11"/>
        <v>0</v>
      </c>
      <c r="Z18" s="131">
        <v>7.76</v>
      </c>
      <c r="AA18" s="1">
        <f t="shared" si="12"/>
        <v>9679.999999999949</v>
      </c>
      <c r="AB18" s="43"/>
      <c r="AC18" s="1">
        <f t="shared" si="13"/>
        <v>0</v>
      </c>
      <c r="AD18" s="131">
        <v>2.323</v>
      </c>
      <c r="AE18" s="1">
        <f t="shared" si="14"/>
        <v>16632.000000000004</v>
      </c>
      <c r="AF18" s="43"/>
      <c r="AG18" s="1">
        <f t="shared" si="15"/>
        <v>0</v>
      </c>
      <c r="AH18" s="43"/>
      <c r="AI18" s="1">
        <f t="shared" si="16"/>
        <v>0</v>
      </c>
      <c r="AJ18" s="131">
        <v>5.091</v>
      </c>
      <c r="AK18" s="1">
        <f t="shared" si="17"/>
        <v>1419.000000000005</v>
      </c>
      <c r="AL18" s="43"/>
      <c r="AM18" s="1">
        <f t="shared" si="18"/>
        <v>0</v>
      </c>
      <c r="AN18" s="131">
        <v>8.977</v>
      </c>
      <c r="AO18" s="1">
        <f t="shared" si="19"/>
        <v>979.0000000000045</v>
      </c>
      <c r="AP18" s="144">
        <f t="shared" si="24"/>
        <v>106402.99999999919</v>
      </c>
      <c r="AQ18" s="141">
        <f t="shared" si="20"/>
        <v>47399.00000000097</v>
      </c>
      <c r="AT18" s="141"/>
      <c r="AU18" s="149">
        <f>'Сч-ГППфид'!AH18</f>
        <v>104081.99999999977</v>
      </c>
      <c r="AV18" s="149">
        <f>'Сч-ГППфид'!AI18</f>
        <v>48476.99999999991</v>
      </c>
      <c r="AW18" s="141">
        <f t="shared" si="21"/>
        <v>106402.99999999919</v>
      </c>
      <c r="AX18" s="141">
        <f t="shared" si="22"/>
        <v>47399.00000000097</v>
      </c>
      <c r="AY18" s="141"/>
      <c r="AZ18" s="149">
        <f t="shared" si="23"/>
        <v>-2320.999999999418</v>
      </c>
      <c r="BA18" s="149"/>
      <c r="BB18" s="141"/>
    </row>
    <row r="19" spans="1:54" ht="15" customHeight="1" thickBot="1">
      <c r="A19" s="1">
        <v>10</v>
      </c>
      <c r="B19" s="109"/>
      <c r="C19" s="1">
        <f t="shared" si="0"/>
        <v>0</v>
      </c>
      <c r="D19" s="139">
        <v>9.73</v>
      </c>
      <c r="E19" s="1">
        <f t="shared" si="1"/>
        <v>1452.000000000016</v>
      </c>
      <c r="F19" s="43"/>
      <c r="G19" s="1">
        <f t="shared" si="2"/>
        <v>0</v>
      </c>
      <c r="H19" s="131">
        <v>9.201</v>
      </c>
      <c r="I19" s="4">
        <f t="shared" si="3"/>
        <v>2310.0000000000095</v>
      </c>
      <c r="J19" s="131">
        <v>80.199</v>
      </c>
      <c r="K19" s="1">
        <f t="shared" si="4"/>
        <v>32868.000000000306</v>
      </c>
      <c r="L19" s="43"/>
      <c r="M19" s="1">
        <f t="shared" si="5"/>
        <v>0</v>
      </c>
      <c r="N19" s="131">
        <v>31.018</v>
      </c>
      <c r="O19" s="1">
        <f t="shared" si="6"/>
        <v>6600.000000000094</v>
      </c>
      <c r="P19" s="43"/>
      <c r="Q19" s="1">
        <f t="shared" si="7"/>
        <v>0</v>
      </c>
      <c r="R19" s="131">
        <v>55.802</v>
      </c>
      <c r="S19" s="1">
        <f t="shared" si="8"/>
        <v>28688.000000000044</v>
      </c>
      <c r="T19" s="43"/>
      <c r="U19" s="1">
        <f t="shared" si="9"/>
        <v>0</v>
      </c>
      <c r="V19" s="131">
        <v>98.528</v>
      </c>
      <c r="W19" s="1">
        <f t="shared" si="10"/>
        <v>19359.999999999898</v>
      </c>
      <c r="X19" s="43"/>
      <c r="Y19" s="1">
        <f t="shared" si="11"/>
        <v>0</v>
      </c>
      <c r="Z19" s="131">
        <v>7.8</v>
      </c>
      <c r="AA19" s="1">
        <f t="shared" si="12"/>
        <v>3520.000000000003</v>
      </c>
      <c r="AB19" s="43"/>
      <c r="AC19" s="1">
        <f t="shared" si="13"/>
        <v>0</v>
      </c>
      <c r="AD19" s="131">
        <v>2.494</v>
      </c>
      <c r="AE19" s="1">
        <f t="shared" si="14"/>
        <v>15048.000000000024</v>
      </c>
      <c r="AF19" s="43"/>
      <c r="AG19" s="1">
        <f t="shared" si="15"/>
        <v>0</v>
      </c>
      <c r="AH19" s="43"/>
      <c r="AI19" s="1">
        <f t="shared" si="16"/>
        <v>0</v>
      </c>
      <c r="AJ19" s="131">
        <v>5.097</v>
      </c>
      <c r="AK19" s="1">
        <f t="shared" si="17"/>
        <v>66.0000000000025</v>
      </c>
      <c r="AL19" s="43"/>
      <c r="AM19" s="1">
        <f t="shared" si="18"/>
        <v>0</v>
      </c>
      <c r="AN19" s="131">
        <v>9.02</v>
      </c>
      <c r="AO19" s="1">
        <f t="shared" si="19"/>
        <v>472.99999999999187</v>
      </c>
      <c r="AP19" s="144">
        <f t="shared" si="24"/>
        <v>63558.000000000335</v>
      </c>
      <c r="AQ19" s="141">
        <f t="shared" si="20"/>
        <v>38225.000000000015</v>
      </c>
      <c r="AT19" s="141"/>
      <c r="AU19" s="149">
        <f>'Сч-ГППфид'!AH19</f>
        <v>49599.00000000012</v>
      </c>
      <c r="AV19" s="149">
        <f>'Сч-ГППфид'!AI19</f>
        <v>23265.000000000324</v>
      </c>
      <c r="AW19" s="141">
        <f t="shared" si="21"/>
        <v>63558.000000000335</v>
      </c>
      <c r="AX19" s="141">
        <f t="shared" si="22"/>
        <v>38225.000000000015</v>
      </c>
      <c r="AY19" s="141"/>
      <c r="AZ19" s="149">
        <f t="shared" si="23"/>
        <v>-13959.000000000218</v>
      </c>
      <c r="BA19" s="149"/>
      <c r="BB19" s="141"/>
    </row>
    <row r="20" spans="1:54" ht="15" customHeight="1" thickBot="1">
      <c r="A20" s="1">
        <v>11</v>
      </c>
      <c r="B20" s="109"/>
      <c r="C20" s="1">
        <f t="shared" si="0"/>
        <v>0</v>
      </c>
      <c r="D20" s="139">
        <v>9.76</v>
      </c>
      <c r="E20" s="1">
        <f t="shared" si="1"/>
        <v>1979.9999999999577</v>
      </c>
      <c r="F20" s="43"/>
      <c r="G20" s="1">
        <f t="shared" si="2"/>
        <v>0</v>
      </c>
      <c r="H20" s="131">
        <v>9.246</v>
      </c>
      <c r="I20" s="4">
        <f t="shared" si="3"/>
        <v>2969.9999999999955</v>
      </c>
      <c r="J20" s="131">
        <v>80.334</v>
      </c>
      <c r="K20" s="1">
        <f t="shared" si="4"/>
        <v>8910.000000000338</v>
      </c>
      <c r="L20" s="43"/>
      <c r="M20" s="1">
        <f t="shared" si="5"/>
        <v>0</v>
      </c>
      <c r="N20" s="131">
        <v>31.105</v>
      </c>
      <c r="O20" s="1">
        <f t="shared" si="6"/>
        <v>5741.999999999983</v>
      </c>
      <c r="P20" s="43"/>
      <c r="Q20" s="1">
        <f t="shared" si="7"/>
        <v>0</v>
      </c>
      <c r="R20" s="131">
        <v>56.042</v>
      </c>
      <c r="S20" s="1">
        <f t="shared" si="8"/>
        <v>21120.000000000175</v>
      </c>
      <c r="T20" s="43"/>
      <c r="U20" s="1">
        <f t="shared" si="9"/>
        <v>0</v>
      </c>
      <c r="V20" s="131">
        <v>98.604</v>
      </c>
      <c r="W20" s="1">
        <f t="shared" si="10"/>
        <v>6687.99999999942</v>
      </c>
      <c r="X20" s="43"/>
      <c r="Y20" s="1">
        <f t="shared" si="11"/>
        <v>0</v>
      </c>
      <c r="Z20" s="131">
        <v>7.862</v>
      </c>
      <c r="AA20" s="1">
        <f t="shared" si="12"/>
        <v>5456.000000000025</v>
      </c>
      <c r="AB20" s="43"/>
      <c r="AC20" s="1">
        <f t="shared" si="13"/>
        <v>0</v>
      </c>
      <c r="AD20" s="131">
        <v>2.502</v>
      </c>
      <c r="AE20" s="1">
        <f t="shared" si="14"/>
        <v>703.9999999999616</v>
      </c>
      <c r="AF20" s="43"/>
      <c r="AG20" s="1">
        <f t="shared" si="15"/>
        <v>0</v>
      </c>
      <c r="AH20" s="43"/>
      <c r="AI20" s="1">
        <f t="shared" si="16"/>
        <v>0</v>
      </c>
      <c r="AJ20" s="131">
        <v>5.183</v>
      </c>
      <c r="AK20" s="1">
        <f t="shared" si="17"/>
        <v>945.9999999999935</v>
      </c>
      <c r="AL20" s="43"/>
      <c r="AM20" s="1">
        <f t="shared" si="18"/>
        <v>0</v>
      </c>
      <c r="AN20" s="131">
        <v>9.041</v>
      </c>
      <c r="AO20" s="1">
        <f t="shared" si="19"/>
        <v>231.00000000000875</v>
      </c>
      <c r="AP20" s="144">
        <f t="shared" si="24"/>
        <v>32560.000000000582</v>
      </c>
      <c r="AQ20" s="141">
        <f t="shared" si="20"/>
        <v>9932.99999999936</v>
      </c>
      <c r="AT20" s="141"/>
      <c r="AU20" s="149">
        <f>'Сч-ГППфид'!AH20</f>
        <v>38214.00000000042</v>
      </c>
      <c r="AV20" s="149">
        <f>'Сч-ГППфид'!AI20</f>
        <v>14486.999999999898</v>
      </c>
      <c r="AW20" s="141">
        <f t="shared" si="21"/>
        <v>32560.000000000582</v>
      </c>
      <c r="AX20" s="141">
        <f t="shared" si="22"/>
        <v>9932.99999999936</v>
      </c>
      <c r="AY20" s="141"/>
      <c r="AZ20" s="149">
        <f t="shared" si="23"/>
        <v>5653.99999999984</v>
      </c>
      <c r="BA20" s="149"/>
      <c r="BB20" s="141"/>
    </row>
    <row r="21" spans="1:54" ht="15" customHeight="1" thickBot="1">
      <c r="A21" s="1">
        <v>12</v>
      </c>
      <c r="B21" s="109"/>
      <c r="C21" s="1">
        <f t="shared" si="0"/>
        <v>0</v>
      </c>
      <c r="D21" s="139">
        <v>9.784</v>
      </c>
      <c r="E21" s="1">
        <f t="shared" si="1"/>
        <v>1584.00000000006</v>
      </c>
      <c r="F21" s="43"/>
      <c r="G21" s="1">
        <f t="shared" si="2"/>
        <v>0</v>
      </c>
      <c r="H21" s="131">
        <v>9.291</v>
      </c>
      <c r="I21" s="4">
        <f t="shared" si="3"/>
        <v>2969.9999999999955</v>
      </c>
      <c r="J21" s="131">
        <v>80.815</v>
      </c>
      <c r="K21" s="1">
        <f t="shared" si="4"/>
        <v>31745.99999999964</v>
      </c>
      <c r="L21" s="43"/>
      <c r="M21" s="1">
        <f t="shared" si="5"/>
        <v>0</v>
      </c>
      <c r="N21" s="131">
        <v>31.265</v>
      </c>
      <c r="O21" s="1">
        <f t="shared" si="6"/>
        <v>10560.00000000001</v>
      </c>
      <c r="P21" s="43"/>
      <c r="Q21" s="1">
        <f t="shared" si="7"/>
        <v>0</v>
      </c>
      <c r="R21" s="131">
        <v>56.485</v>
      </c>
      <c r="S21" s="1">
        <f t="shared" si="8"/>
        <v>38983.99999999981</v>
      </c>
      <c r="T21" s="43"/>
      <c r="U21" s="1">
        <f t="shared" si="9"/>
        <v>0</v>
      </c>
      <c r="V21" s="131">
        <v>98.878</v>
      </c>
      <c r="W21" s="1">
        <f t="shared" si="10"/>
        <v>24112.00000000008</v>
      </c>
      <c r="X21" s="43"/>
      <c r="Y21" s="1">
        <f t="shared" si="11"/>
        <v>0</v>
      </c>
      <c r="Z21" s="131">
        <v>7.973</v>
      </c>
      <c r="AA21" s="1">
        <f t="shared" si="12"/>
        <v>9767.99999999998</v>
      </c>
      <c r="AB21" s="43"/>
      <c r="AC21" s="1">
        <f t="shared" si="13"/>
        <v>0</v>
      </c>
      <c r="AD21" s="131">
        <v>2.647</v>
      </c>
      <c r="AE21" s="1">
        <f t="shared" si="14"/>
        <v>12760.000000000002</v>
      </c>
      <c r="AF21" s="43"/>
      <c r="AG21" s="1">
        <f t="shared" si="15"/>
        <v>0</v>
      </c>
      <c r="AH21" s="43"/>
      <c r="AI21" s="1">
        <f t="shared" si="16"/>
        <v>0</v>
      </c>
      <c r="AJ21" s="131">
        <v>5.244</v>
      </c>
      <c r="AK21" s="1">
        <f t="shared" si="17"/>
        <v>670.9999999999993</v>
      </c>
      <c r="AL21" s="43"/>
      <c r="AM21" s="1">
        <f t="shared" si="18"/>
        <v>0</v>
      </c>
      <c r="AN21" s="131">
        <v>9.078</v>
      </c>
      <c r="AO21" s="1">
        <f t="shared" si="19"/>
        <v>406.99999999998937</v>
      </c>
      <c r="AP21" s="144">
        <f t="shared" si="24"/>
        <v>78242.99999999937</v>
      </c>
      <c r="AQ21" s="141">
        <f t="shared" si="20"/>
        <v>44055.0000000001</v>
      </c>
      <c r="AT21" s="141"/>
      <c r="AU21" s="149">
        <f>'Сч-ГППфид'!AH21</f>
        <v>56726.99999999981</v>
      </c>
      <c r="AV21" s="149">
        <f>'Сч-ГППфид'!AI21</f>
        <v>34386.000000000124</v>
      </c>
      <c r="AW21" s="141">
        <f t="shared" si="21"/>
        <v>78242.99999999937</v>
      </c>
      <c r="AX21" s="141">
        <f t="shared" si="22"/>
        <v>44055.0000000001</v>
      </c>
      <c r="AY21" s="141"/>
      <c r="AZ21" s="149">
        <f t="shared" si="23"/>
        <v>-21515.999999999563</v>
      </c>
      <c r="BA21" s="149"/>
      <c r="BB21" s="141"/>
    </row>
    <row r="22" spans="1:54" ht="15" customHeight="1" thickBot="1">
      <c r="A22" s="1">
        <v>13</v>
      </c>
      <c r="B22" s="109"/>
      <c r="C22" s="1">
        <f t="shared" si="0"/>
        <v>0</v>
      </c>
      <c r="D22" s="139">
        <v>9.808</v>
      </c>
      <c r="E22" s="1">
        <f t="shared" si="1"/>
        <v>1583.9999999999427</v>
      </c>
      <c r="F22" s="43"/>
      <c r="G22" s="1">
        <f t="shared" si="2"/>
        <v>0</v>
      </c>
      <c r="H22" s="131">
        <v>9.336</v>
      </c>
      <c r="I22" s="4">
        <f t="shared" si="3"/>
        <v>2969.9999999999955</v>
      </c>
      <c r="J22" s="131">
        <v>81.257</v>
      </c>
      <c r="K22" s="1">
        <f t="shared" si="4"/>
        <v>29172.00000000048</v>
      </c>
      <c r="L22" s="43"/>
      <c r="M22" s="1">
        <f t="shared" si="5"/>
        <v>0</v>
      </c>
      <c r="N22" s="131">
        <v>31.414</v>
      </c>
      <c r="O22" s="1">
        <f t="shared" si="6"/>
        <v>9834.00000000006</v>
      </c>
      <c r="P22" s="43"/>
      <c r="Q22" s="1">
        <f t="shared" si="7"/>
        <v>0</v>
      </c>
      <c r="R22" s="131">
        <v>56.878</v>
      </c>
      <c r="S22" s="1">
        <f t="shared" si="8"/>
        <v>34584.00000000006</v>
      </c>
      <c r="T22" s="43"/>
      <c r="U22" s="1">
        <f t="shared" si="9"/>
        <v>0</v>
      </c>
      <c r="V22" s="131">
        <v>99.111</v>
      </c>
      <c r="W22" s="1">
        <f t="shared" si="10"/>
        <v>20504.00000000036</v>
      </c>
      <c r="X22" s="43"/>
      <c r="Y22" s="1">
        <f t="shared" si="11"/>
        <v>0</v>
      </c>
      <c r="Z22" s="131">
        <v>8.078</v>
      </c>
      <c r="AA22" s="1">
        <f t="shared" si="12"/>
        <v>9239.99999999996</v>
      </c>
      <c r="AB22" s="43"/>
      <c r="AC22" s="1">
        <f t="shared" si="13"/>
        <v>0</v>
      </c>
      <c r="AD22" s="131">
        <v>2.802</v>
      </c>
      <c r="AE22" s="1">
        <f t="shared" si="14"/>
        <v>13640.000000000022</v>
      </c>
      <c r="AF22" s="43"/>
      <c r="AG22" s="1">
        <f t="shared" si="15"/>
        <v>0</v>
      </c>
      <c r="AH22" s="43"/>
      <c r="AI22" s="1">
        <f t="shared" si="16"/>
        <v>0</v>
      </c>
      <c r="AJ22" s="131">
        <v>5.289</v>
      </c>
      <c r="AK22" s="1">
        <f t="shared" si="17"/>
        <v>494.9999999999992</v>
      </c>
      <c r="AL22" s="43"/>
      <c r="AM22" s="1">
        <f t="shared" si="18"/>
        <v>0</v>
      </c>
      <c r="AN22" s="131">
        <v>9.101</v>
      </c>
      <c r="AO22" s="1">
        <f t="shared" si="19"/>
        <v>253.0000000000161</v>
      </c>
      <c r="AP22" s="144">
        <f t="shared" si="24"/>
        <v>70917.00000000055</v>
      </c>
      <c r="AQ22" s="141">
        <f t="shared" si="20"/>
        <v>40755.00000000044</v>
      </c>
      <c r="AT22" s="141"/>
      <c r="AU22" s="149">
        <f>'Сч-ГППфид'!AH22</f>
        <v>52569.0000000001</v>
      </c>
      <c r="AV22" s="149">
        <f>'Сч-ГППфид'!AI22</f>
        <v>32933.99999999994</v>
      </c>
      <c r="AW22" s="141">
        <f t="shared" si="21"/>
        <v>70917.00000000055</v>
      </c>
      <c r="AX22" s="141">
        <f t="shared" si="22"/>
        <v>40755.00000000044</v>
      </c>
      <c r="AY22" s="141"/>
      <c r="AZ22" s="149">
        <f t="shared" si="23"/>
        <v>-18348.00000000045</v>
      </c>
      <c r="BA22" s="149"/>
      <c r="BB22" s="141"/>
    </row>
    <row r="23" spans="1:54" ht="15" customHeight="1" thickBot="1">
      <c r="A23" s="1">
        <v>14</v>
      </c>
      <c r="B23" s="109"/>
      <c r="C23" s="1">
        <f t="shared" si="0"/>
        <v>0</v>
      </c>
      <c r="D23" s="139">
        <v>9.829</v>
      </c>
      <c r="E23" s="1">
        <f t="shared" si="1"/>
        <v>1386.0000000000525</v>
      </c>
      <c r="F23" s="43"/>
      <c r="G23" s="1">
        <f t="shared" si="2"/>
        <v>0</v>
      </c>
      <c r="H23" s="131">
        <v>9.402</v>
      </c>
      <c r="I23" s="4">
        <f t="shared" si="3"/>
        <v>4355.999999999931</v>
      </c>
      <c r="J23" s="131">
        <v>81.869</v>
      </c>
      <c r="K23" s="1">
        <f t="shared" si="4"/>
        <v>40391.99999999966</v>
      </c>
      <c r="L23" s="43"/>
      <c r="M23" s="1">
        <f t="shared" si="5"/>
        <v>0</v>
      </c>
      <c r="N23" s="131">
        <v>31.6</v>
      </c>
      <c r="O23" s="1">
        <f t="shared" si="6"/>
        <v>12275.999999999996</v>
      </c>
      <c r="P23" s="43"/>
      <c r="Q23" s="1">
        <f t="shared" si="7"/>
        <v>0</v>
      </c>
      <c r="R23" s="131">
        <v>57.003</v>
      </c>
      <c r="S23" s="1">
        <f t="shared" si="8"/>
        <v>11000</v>
      </c>
      <c r="T23" s="43"/>
      <c r="U23" s="1">
        <f t="shared" si="9"/>
        <v>0</v>
      </c>
      <c r="V23" s="131">
        <v>99.345</v>
      </c>
      <c r="W23" s="1">
        <f t="shared" si="10"/>
        <v>20591.99999999953</v>
      </c>
      <c r="X23" s="43"/>
      <c r="Y23" s="1">
        <f t="shared" si="11"/>
        <v>0</v>
      </c>
      <c r="Z23" s="131">
        <v>8.113</v>
      </c>
      <c r="AA23" s="1">
        <f t="shared" si="12"/>
        <v>3080.0000000000127</v>
      </c>
      <c r="AB23" s="43"/>
      <c r="AC23" s="1">
        <f t="shared" si="13"/>
        <v>0</v>
      </c>
      <c r="AD23" s="131">
        <v>2.955</v>
      </c>
      <c r="AE23" s="1">
        <f t="shared" si="14"/>
        <v>13464.000000000002</v>
      </c>
      <c r="AF23" s="43"/>
      <c r="AG23" s="1">
        <f t="shared" si="15"/>
        <v>0</v>
      </c>
      <c r="AH23" s="43"/>
      <c r="AI23" s="1">
        <f t="shared" si="16"/>
        <v>0</v>
      </c>
      <c r="AJ23" s="131">
        <v>5.311</v>
      </c>
      <c r="AK23" s="1">
        <f t="shared" si="17"/>
        <v>242.00000000000267</v>
      </c>
      <c r="AL23" s="43"/>
      <c r="AM23" s="1">
        <f t="shared" si="18"/>
        <v>0</v>
      </c>
      <c r="AN23" s="131">
        <v>9.142</v>
      </c>
      <c r="AO23" s="1">
        <f t="shared" si="19"/>
        <v>450.99999999998454</v>
      </c>
      <c r="AP23" s="144">
        <f t="shared" si="24"/>
        <v>52843.99999999962</v>
      </c>
      <c r="AQ23" s="141">
        <f t="shared" si="20"/>
        <v>41524.999999999614</v>
      </c>
      <c r="AT23" s="141"/>
      <c r="AU23" s="149">
        <f>'Сч-ГППфид'!AH23</f>
        <v>47651.99999999974</v>
      </c>
      <c r="AV23" s="149">
        <f>'Сч-ГППфид'!AI23</f>
        <v>28016.999999999724</v>
      </c>
      <c r="AW23" s="141">
        <f t="shared" si="21"/>
        <v>52843.99999999962</v>
      </c>
      <c r="AX23" s="141">
        <f t="shared" si="22"/>
        <v>41524.999999999614</v>
      </c>
      <c r="AY23" s="141"/>
      <c r="AZ23" s="149">
        <f t="shared" si="23"/>
        <v>-5191.999999999884</v>
      </c>
      <c r="BA23" s="149"/>
      <c r="BB23" s="141"/>
    </row>
    <row r="24" spans="1:54" ht="15" customHeight="1" thickBot="1">
      <c r="A24" s="1">
        <v>15</v>
      </c>
      <c r="B24" s="109"/>
      <c r="C24" s="1">
        <f t="shared" si="0"/>
        <v>0</v>
      </c>
      <c r="D24" s="139">
        <v>9.845</v>
      </c>
      <c r="E24" s="1">
        <f t="shared" si="1"/>
        <v>1056.000000000001</v>
      </c>
      <c r="F24" s="43"/>
      <c r="G24" s="1">
        <f t="shared" si="2"/>
        <v>0</v>
      </c>
      <c r="H24" s="131">
        <v>9.425</v>
      </c>
      <c r="I24" s="4">
        <f t="shared" si="3"/>
        <v>1518.0000000000966</v>
      </c>
      <c r="J24" s="131">
        <v>82.118</v>
      </c>
      <c r="K24" s="1">
        <f t="shared" si="4"/>
        <v>16433.999999999683</v>
      </c>
      <c r="L24" s="43"/>
      <c r="M24" s="1">
        <f t="shared" si="5"/>
        <v>0</v>
      </c>
      <c r="N24" s="131">
        <v>31.738</v>
      </c>
      <c r="O24" s="1">
        <f t="shared" si="6"/>
        <v>9107.999999999876</v>
      </c>
      <c r="P24" s="43"/>
      <c r="Q24" s="1">
        <f t="shared" si="7"/>
        <v>0</v>
      </c>
      <c r="R24" s="131">
        <v>57.643</v>
      </c>
      <c r="S24" s="1">
        <f t="shared" si="8"/>
        <v>56320.00000000005</v>
      </c>
      <c r="T24" s="43"/>
      <c r="U24" s="1">
        <f t="shared" si="9"/>
        <v>0</v>
      </c>
      <c r="V24" s="131">
        <v>99.539</v>
      </c>
      <c r="W24" s="1">
        <f t="shared" si="10"/>
        <v>17072.00000000023</v>
      </c>
      <c r="X24" s="43"/>
      <c r="Y24" s="1">
        <f t="shared" si="11"/>
        <v>0</v>
      </c>
      <c r="Z24" s="131">
        <v>8.286</v>
      </c>
      <c r="AA24" s="1">
        <f t="shared" si="12"/>
        <v>15224.000000000004</v>
      </c>
      <c r="AB24" s="43"/>
      <c r="AC24" s="1">
        <f t="shared" si="13"/>
        <v>0</v>
      </c>
      <c r="AD24" s="131">
        <v>3.113</v>
      </c>
      <c r="AE24" s="1">
        <f t="shared" si="14"/>
        <v>13903.999999999993</v>
      </c>
      <c r="AF24" s="43"/>
      <c r="AG24" s="1">
        <f t="shared" si="15"/>
        <v>0</v>
      </c>
      <c r="AH24" s="43"/>
      <c r="AI24" s="1">
        <f t="shared" si="16"/>
        <v>0</v>
      </c>
      <c r="AJ24" s="131">
        <v>5.386</v>
      </c>
      <c r="AK24" s="1">
        <f t="shared" si="17"/>
        <v>825.0000000000019</v>
      </c>
      <c r="AL24" s="43"/>
      <c r="AM24" s="1">
        <f t="shared" si="18"/>
        <v>0</v>
      </c>
      <c r="AN24" s="131">
        <v>9.162</v>
      </c>
      <c r="AO24" s="1">
        <f t="shared" si="19"/>
        <v>220.00000000001484</v>
      </c>
      <c r="AP24" s="144">
        <f t="shared" si="24"/>
        <v>86096.99999999974</v>
      </c>
      <c r="AQ24" s="141">
        <f t="shared" si="20"/>
        <v>38345.999999999985</v>
      </c>
      <c r="AT24" s="141"/>
      <c r="AU24" s="149">
        <f>'Сч-ГППфид'!AH24</f>
        <v>51975.00000000022</v>
      </c>
      <c r="AV24" s="149">
        <f>'Сч-ГППфид'!AI24</f>
        <v>34749.00000000028</v>
      </c>
      <c r="AW24" s="141">
        <f t="shared" si="21"/>
        <v>86096.99999999974</v>
      </c>
      <c r="AX24" s="141">
        <f t="shared" si="22"/>
        <v>38345.999999999985</v>
      </c>
      <c r="AY24" s="141"/>
      <c r="AZ24" s="149">
        <f t="shared" si="23"/>
        <v>-34121.99999999952</v>
      </c>
      <c r="BA24" s="149"/>
      <c r="BB24" s="141"/>
    </row>
    <row r="25" spans="1:54" ht="15" customHeight="1" thickBot="1">
      <c r="A25" s="1">
        <v>16</v>
      </c>
      <c r="B25" s="109"/>
      <c r="C25" s="1">
        <f t="shared" si="0"/>
        <v>0</v>
      </c>
      <c r="D25" s="139">
        <v>9.86</v>
      </c>
      <c r="E25" s="1">
        <f t="shared" si="1"/>
        <v>989.9999999999203</v>
      </c>
      <c r="F25" s="43"/>
      <c r="G25" s="1">
        <f t="shared" si="2"/>
        <v>0</v>
      </c>
      <c r="H25" s="131">
        <v>9.501</v>
      </c>
      <c r="I25" s="4">
        <f t="shared" si="3"/>
        <v>5015.999999999916</v>
      </c>
      <c r="J25" s="131">
        <v>82.323</v>
      </c>
      <c r="K25" s="1">
        <f t="shared" si="4"/>
        <v>13529.999999999887</v>
      </c>
      <c r="L25" s="43"/>
      <c r="M25" s="1">
        <f t="shared" si="5"/>
        <v>0</v>
      </c>
      <c r="N25" s="131">
        <v>31.904</v>
      </c>
      <c r="O25" s="1">
        <f t="shared" si="6"/>
        <v>10956.000000000024</v>
      </c>
      <c r="P25" s="43"/>
      <c r="Q25" s="1">
        <f t="shared" si="7"/>
        <v>0</v>
      </c>
      <c r="R25" s="131">
        <v>57.997</v>
      </c>
      <c r="S25" s="1">
        <f t="shared" si="8"/>
        <v>31151.99999999993</v>
      </c>
      <c r="T25" s="43"/>
      <c r="U25" s="1">
        <f t="shared" si="9"/>
        <v>0</v>
      </c>
      <c r="V25" s="131">
        <v>99.709</v>
      </c>
      <c r="W25" s="1">
        <f t="shared" si="10"/>
        <v>14960.00000000015</v>
      </c>
      <c r="X25" s="43"/>
      <c r="Y25" s="1">
        <f t="shared" si="11"/>
        <v>0</v>
      </c>
      <c r="Z25" s="131">
        <v>8.331</v>
      </c>
      <c r="AA25" s="1">
        <f t="shared" si="12"/>
        <v>3959.9999999999936</v>
      </c>
      <c r="AB25" s="43"/>
      <c r="AC25" s="1">
        <f t="shared" si="13"/>
        <v>0</v>
      </c>
      <c r="AD25" s="131">
        <v>3.212</v>
      </c>
      <c r="AE25" s="1">
        <f t="shared" si="14"/>
        <v>8712.000000000018</v>
      </c>
      <c r="AF25" s="43"/>
      <c r="AG25" s="1">
        <f t="shared" si="15"/>
        <v>0</v>
      </c>
      <c r="AH25" s="43"/>
      <c r="AI25" s="1">
        <f t="shared" si="16"/>
        <v>0</v>
      </c>
      <c r="AJ25" s="131">
        <v>5.41</v>
      </c>
      <c r="AK25" s="1">
        <f t="shared" si="17"/>
        <v>264.0000000000002</v>
      </c>
      <c r="AL25" s="43"/>
      <c r="AM25" s="1">
        <f t="shared" si="18"/>
        <v>0</v>
      </c>
      <c r="AN25" s="131">
        <v>9.204</v>
      </c>
      <c r="AO25" s="1">
        <f t="shared" si="19"/>
        <v>461.99999999999795</v>
      </c>
      <c r="AP25" s="144">
        <f t="shared" si="24"/>
        <v>47387.99999999989</v>
      </c>
      <c r="AQ25" s="141">
        <f t="shared" si="20"/>
        <v>29150.000000000276</v>
      </c>
      <c r="AT25" s="141"/>
      <c r="AU25" s="149">
        <f>'Сч-ГППфид'!AH25</f>
        <v>23759.999999999905</v>
      </c>
      <c r="AV25" s="149">
        <f>'Сч-ГППфид'!AI25</f>
        <v>25079.9999999997</v>
      </c>
      <c r="AW25" s="141">
        <f t="shared" si="21"/>
        <v>47387.99999999989</v>
      </c>
      <c r="AX25" s="141">
        <f t="shared" si="22"/>
        <v>29150.000000000276</v>
      </c>
      <c r="AY25" s="141"/>
      <c r="AZ25" s="149">
        <f t="shared" si="23"/>
        <v>-23627.999999999985</v>
      </c>
      <c r="BA25" s="149"/>
      <c r="BB25" s="141"/>
    </row>
    <row r="26" spans="1:54" ht="15" customHeight="1" thickBot="1">
      <c r="A26" s="1">
        <v>17</v>
      </c>
      <c r="B26" s="109"/>
      <c r="C26" s="1">
        <f t="shared" si="0"/>
        <v>0</v>
      </c>
      <c r="D26" s="139">
        <v>9.884</v>
      </c>
      <c r="E26" s="1">
        <f t="shared" si="1"/>
        <v>1584.00000000006</v>
      </c>
      <c r="F26" s="43"/>
      <c r="G26" s="1">
        <f t="shared" si="2"/>
        <v>0</v>
      </c>
      <c r="H26" s="131">
        <v>9.515</v>
      </c>
      <c r="I26" s="4">
        <f t="shared" si="3"/>
        <v>924.0000000000741</v>
      </c>
      <c r="J26" s="131">
        <v>82.881</v>
      </c>
      <c r="K26" s="1">
        <f t="shared" si="4"/>
        <v>36828.00000000046</v>
      </c>
      <c r="L26" s="43"/>
      <c r="M26" s="1">
        <f t="shared" si="5"/>
        <v>0</v>
      </c>
      <c r="N26" s="131">
        <v>32.012</v>
      </c>
      <c r="O26" s="1">
        <f t="shared" si="6"/>
        <v>7128.0000000000355</v>
      </c>
      <c r="P26" s="43"/>
      <c r="Q26" s="1">
        <f t="shared" si="7"/>
        <v>0</v>
      </c>
      <c r="R26" s="131">
        <v>58.377</v>
      </c>
      <c r="S26" s="1">
        <f t="shared" si="8"/>
        <v>33440.000000000226</v>
      </c>
      <c r="T26" s="43"/>
      <c r="U26" s="1">
        <f t="shared" si="9"/>
        <v>0</v>
      </c>
      <c r="V26" s="131">
        <v>99.898</v>
      </c>
      <c r="W26" s="1">
        <f t="shared" si="10"/>
        <v>16631.99999999938</v>
      </c>
      <c r="X26" s="43"/>
      <c r="Y26" s="1">
        <f t="shared" si="11"/>
        <v>0</v>
      </c>
      <c r="Z26" s="131">
        <v>8.507</v>
      </c>
      <c r="AA26" s="1">
        <f t="shared" si="12"/>
        <v>15488.000000000015</v>
      </c>
      <c r="AB26" s="43"/>
      <c r="AC26" s="1">
        <f t="shared" si="13"/>
        <v>0</v>
      </c>
      <c r="AD26" s="131">
        <v>3.362</v>
      </c>
      <c r="AE26" s="1">
        <f t="shared" si="14"/>
        <v>13199.999999999993</v>
      </c>
      <c r="AF26" s="43"/>
      <c r="AG26" s="1">
        <f t="shared" si="15"/>
        <v>0</v>
      </c>
      <c r="AH26" s="43"/>
      <c r="AI26" s="1">
        <f t="shared" si="16"/>
        <v>0</v>
      </c>
      <c r="AJ26" s="131">
        <v>5.48</v>
      </c>
      <c r="AK26" s="1">
        <f t="shared" si="17"/>
        <v>770.0000000000032</v>
      </c>
      <c r="AL26" s="43"/>
      <c r="AM26" s="1">
        <f t="shared" si="18"/>
        <v>0</v>
      </c>
      <c r="AN26" s="131">
        <v>9.214</v>
      </c>
      <c r="AO26" s="1">
        <f t="shared" si="19"/>
        <v>109.99999999999766</v>
      </c>
      <c r="AP26" s="144">
        <f t="shared" si="24"/>
        <v>83402.00000000064</v>
      </c>
      <c r="AQ26" s="141">
        <f t="shared" si="20"/>
        <v>35925.99999999934</v>
      </c>
      <c r="AT26" s="141"/>
      <c r="AU26" s="149">
        <f>'Сч-ГППфид'!AH26</f>
        <v>68508.00000000035</v>
      </c>
      <c r="AV26" s="149">
        <f>'Сч-ГППфид'!AI26</f>
        <v>28710.000000000207</v>
      </c>
      <c r="AW26" s="141">
        <f t="shared" si="21"/>
        <v>83402.00000000064</v>
      </c>
      <c r="AX26" s="141">
        <f t="shared" si="22"/>
        <v>35925.99999999934</v>
      </c>
      <c r="AY26" s="141"/>
      <c r="AZ26" s="149">
        <f t="shared" si="23"/>
        <v>-14894.000000000291</v>
      </c>
      <c r="BA26" s="149"/>
      <c r="BB26" s="141"/>
    </row>
    <row r="27" spans="1:54" ht="15" customHeight="1" thickBot="1">
      <c r="A27" s="1">
        <v>18</v>
      </c>
      <c r="B27" s="109"/>
      <c r="C27" s="1">
        <f t="shared" si="0"/>
        <v>0</v>
      </c>
      <c r="D27" s="139">
        <v>9.903</v>
      </c>
      <c r="E27" s="1">
        <f t="shared" si="1"/>
        <v>1254.0000000000084</v>
      </c>
      <c r="F27" s="43"/>
      <c r="G27" s="1">
        <f t="shared" si="2"/>
        <v>0</v>
      </c>
      <c r="H27" s="131">
        <v>9.577</v>
      </c>
      <c r="I27" s="4">
        <f t="shared" si="3"/>
        <v>4091.9999999999595</v>
      </c>
      <c r="J27" s="131">
        <v>83.117</v>
      </c>
      <c r="K27" s="1">
        <f t="shared" si="4"/>
        <v>15576.000000000278</v>
      </c>
      <c r="L27" s="43"/>
      <c r="M27" s="1">
        <f t="shared" si="5"/>
        <v>0</v>
      </c>
      <c r="N27" s="131">
        <v>32.109</v>
      </c>
      <c r="O27" s="1">
        <f t="shared" si="6"/>
        <v>6402.000000000086</v>
      </c>
      <c r="P27" s="43"/>
      <c r="Q27" s="1">
        <f t="shared" si="7"/>
        <v>0</v>
      </c>
      <c r="R27" s="131">
        <v>58.761</v>
      </c>
      <c r="S27" s="1">
        <f t="shared" si="8"/>
        <v>33792.00000000003</v>
      </c>
      <c r="T27" s="43"/>
      <c r="U27" s="1">
        <f t="shared" si="9"/>
        <v>0</v>
      </c>
      <c r="V27" s="131">
        <v>100.106</v>
      </c>
      <c r="W27" s="1">
        <f t="shared" si="10"/>
        <v>18303.99999999986</v>
      </c>
      <c r="X27" s="43"/>
      <c r="Y27" s="1">
        <f t="shared" si="11"/>
        <v>0</v>
      </c>
      <c r="Z27" s="131">
        <v>8.603</v>
      </c>
      <c r="AA27" s="1">
        <f t="shared" si="12"/>
        <v>8448.000000000007</v>
      </c>
      <c r="AB27" s="43"/>
      <c r="AC27" s="1">
        <f t="shared" si="13"/>
        <v>0</v>
      </c>
      <c r="AD27" s="131">
        <v>3.401</v>
      </c>
      <c r="AE27" s="1">
        <f t="shared" si="14"/>
        <v>3431.9999999999736</v>
      </c>
      <c r="AF27" s="43"/>
      <c r="AG27" s="1">
        <f t="shared" si="15"/>
        <v>0</v>
      </c>
      <c r="AH27" s="43"/>
      <c r="AI27" s="1">
        <f t="shared" si="16"/>
        <v>0</v>
      </c>
      <c r="AJ27" s="131">
        <v>5.501</v>
      </c>
      <c r="AK27" s="1">
        <f t="shared" si="17"/>
        <v>230.99999999999898</v>
      </c>
      <c r="AL27" s="43"/>
      <c r="AM27" s="1">
        <f t="shared" si="18"/>
        <v>0</v>
      </c>
      <c r="AN27" s="131">
        <v>9.221</v>
      </c>
      <c r="AO27" s="1">
        <f t="shared" si="19"/>
        <v>76.9999999999964</v>
      </c>
      <c r="AP27" s="144">
        <f t="shared" si="24"/>
        <v>56331.000000000306</v>
      </c>
      <c r="AQ27" s="141">
        <f t="shared" si="20"/>
        <v>23968.999999999967</v>
      </c>
      <c r="AT27" s="141"/>
      <c r="AU27" s="149">
        <f>'Сч-ГППфид'!AH27</f>
        <v>66659.99999999952</v>
      </c>
      <c r="AV27" s="149">
        <f>'Сч-ГППфид'!AI27</f>
        <v>17456.99999999982</v>
      </c>
      <c r="AW27" s="141">
        <f t="shared" si="21"/>
        <v>56331.000000000306</v>
      </c>
      <c r="AX27" s="141">
        <f t="shared" si="22"/>
        <v>23968.999999999967</v>
      </c>
      <c r="AY27" s="141"/>
      <c r="AZ27" s="149">
        <f t="shared" si="23"/>
        <v>10328.999999999214</v>
      </c>
      <c r="BA27" s="149"/>
      <c r="BB27" s="141"/>
    </row>
    <row r="28" spans="1:54" ht="15" customHeight="1" thickBot="1">
      <c r="A28" s="1">
        <v>19</v>
      </c>
      <c r="B28" s="109"/>
      <c r="C28" s="1">
        <f t="shared" si="0"/>
        <v>0</v>
      </c>
      <c r="D28" s="139">
        <v>9.937</v>
      </c>
      <c r="E28" s="1">
        <f t="shared" si="1"/>
        <v>2243.9999999999286</v>
      </c>
      <c r="F28" s="43"/>
      <c r="G28" s="1">
        <f t="shared" si="2"/>
        <v>0</v>
      </c>
      <c r="H28" s="131">
        <v>9.62</v>
      </c>
      <c r="I28" s="4">
        <f t="shared" si="3"/>
        <v>2837.9999999999513</v>
      </c>
      <c r="J28" s="131">
        <v>83.512</v>
      </c>
      <c r="K28" s="1">
        <f t="shared" si="4"/>
        <v>26069.999999999738</v>
      </c>
      <c r="L28" s="43"/>
      <c r="M28" s="1">
        <f t="shared" si="5"/>
        <v>0</v>
      </c>
      <c r="N28" s="131">
        <v>32.253</v>
      </c>
      <c r="O28" s="1">
        <f t="shared" si="6"/>
        <v>9503.99999999989</v>
      </c>
      <c r="P28" s="43"/>
      <c r="Q28" s="1">
        <f t="shared" si="7"/>
        <v>0</v>
      </c>
      <c r="R28" s="131">
        <v>59.099</v>
      </c>
      <c r="S28" s="1">
        <f t="shared" si="8"/>
        <v>29743.99999999946</v>
      </c>
      <c r="T28" s="43"/>
      <c r="U28" s="1">
        <f t="shared" si="9"/>
        <v>0</v>
      </c>
      <c r="V28" s="131">
        <v>100.257</v>
      </c>
      <c r="W28" s="1">
        <f t="shared" si="10"/>
        <v>13288.00000000092</v>
      </c>
      <c r="X28" s="43"/>
      <c r="Y28" s="1">
        <f t="shared" si="11"/>
        <v>0</v>
      </c>
      <c r="Z28" s="131">
        <v>8.665</v>
      </c>
      <c r="AA28" s="1">
        <f t="shared" si="12"/>
        <v>5455.999999999946</v>
      </c>
      <c r="AB28" s="43"/>
      <c r="AC28" s="1">
        <f t="shared" si="13"/>
        <v>0</v>
      </c>
      <c r="AD28" s="131">
        <v>3.593</v>
      </c>
      <c r="AE28" s="1">
        <f t="shared" si="14"/>
        <v>16896.000000000015</v>
      </c>
      <c r="AF28" s="43"/>
      <c r="AG28" s="1">
        <f t="shared" si="15"/>
        <v>0</v>
      </c>
      <c r="AH28" s="43"/>
      <c r="AI28" s="1">
        <f t="shared" si="16"/>
        <v>0</v>
      </c>
      <c r="AJ28" s="131">
        <v>5.533</v>
      </c>
      <c r="AK28" s="1">
        <f t="shared" si="17"/>
        <v>352.00000000000034</v>
      </c>
      <c r="AL28" s="43"/>
      <c r="AM28" s="1">
        <f t="shared" si="18"/>
        <v>0</v>
      </c>
      <c r="AN28" s="131">
        <v>9.242</v>
      </c>
      <c r="AO28" s="1">
        <f t="shared" si="19"/>
        <v>231.00000000000875</v>
      </c>
      <c r="AP28" s="144">
        <f t="shared" si="24"/>
        <v>58673.99999999922</v>
      </c>
      <c r="AQ28" s="141">
        <f t="shared" si="20"/>
        <v>36619.000000000866</v>
      </c>
      <c r="AT28" s="141"/>
      <c r="AU28" s="149">
        <f>'Сч-ГППфид'!AH28</f>
        <v>50919.000000000386</v>
      </c>
      <c r="AV28" s="149">
        <f>'Сч-ГППфид'!AI28</f>
        <v>42834.00000000009</v>
      </c>
      <c r="AW28" s="141">
        <f t="shared" si="21"/>
        <v>58673.99999999922</v>
      </c>
      <c r="AX28" s="141">
        <f t="shared" si="22"/>
        <v>36619.000000000866</v>
      </c>
      <c r="AY28" s="141"/>
      <c r="AZ28" s="149">
        <f t="shared" si="23"/>
        <v>-7754.999999998836</v>
      </c>
      <c r="BA28" s="149"/>
      <c r="BB28" s="141"/>
    </row>
    <row r="29" spans="1:54" ht="15" customHeight="1" thickBot="1">
      <c r="A29" s="1">
        <v>20</v>
      </c>
      <c r="B29" s="109"/>
      <c r="C29" s="1">
        <f t="shared" si="0"/>
        <v>0</v>
      </c>
      <c r="D29" s="139">
        <v>9.96</v>
      </c>
      <c r="E29" s="1">
        <f t="shared" si="1"/>
        <v>1518.0000000000966</v>
      </c>
      <c r="F29" s="43"/>
      <c r="G29" s="1">
        <f t="shared" si="2"/>
        <v>0</v>
      </c>
      <c r="H29" s="131">
        <v>9.671</v>
      </c>
      <c r="I29" s="4">
        <f t="shared" si="3"/>
        <v>3366.0000000000105</v>
      </c>
      <c r="J29" s="131">
        <v>83.895</v>
      </c>
      <c r="K29" s="1">
        <f t="shared" si="4"/>
        <v>25277.99999999971</v>
      </c>
      <c r="L29" s="43"/>
      <c r="M29" s="1">
        <f t="shared" si="5"/>
        <v>0</v>
      </c>
      <c r="N29" s="131">
        <v>32.393</v>
      </c>
      <c r="O29" s="1">
        <f t="shared" si="6"/>
        <v>9240.000000000038</v>
      </c>
      <c r="P29" s="43"/>
      <c r="Q29" s="1">
        <f t="shared" si="7"/>
        <v>0</v>
      </c>
      <c r="R29" s="131">
        <v>59.441</v>
      </c>
      <c r="S29" s="1">
        <f t="shared" si="8"/>
        <v>30096.000000000517</v>
      </c>
      <c r="T29" s="43"/>
      <c r="U29" s="1">
        <f t="shared" si="9"/>
        <v>0</v>
      </c>
      <c r="V29" s="131">
        <v>100.444</v>
      </c>
      <c r="W29" s="1">
        <f t="shared" si="10"/>
        <v>16455.99999999979</v>
      </c>
      <c r="X29" s="43"/>
      <c r="Y29" s="1">
        <f t="shared" si="11"/>
        <v>0</v>
      </c>
      <c r="Z29" s="131">
        <v>8.771</v>
      </c>
      <c r="AA29" s="1">
        <f t="shared" si="12"/>
        <v>9328.000000000146</v>
      </c>
      <c r="AB29" s="43"/>
      <c r="AC29" s="1">
        <f t="shared" si="13"/>
        <v>0</v>
      </c>
      <c r="AD29" s="131">
        <v>3.742</v>
      </c>
      <c r="AE29" s="1">
        <f t="shared" si="14"/>
        <v>13112.000000000002</v>
      </c>
      <c r="AF29" s="43"/>
      <c r="AG29" s="1">
        <f t="shared" si="15"/>
        <v>0</v>
      </c>
      <c r="AH29" s="43"/>
      <c r="AI29" s="1">
        <f t="shared" si="16"/>
        <v>0</v>
      </c>
      <c r="AJ29" s="131">
        <v>5.563</v>
      </c>
      <c r="AK29" s="1">
        <f t="shared" si="17"/>
        <v>329.99999999999295</v>
      </c>
      <c r="AL29" s="43"/>
      <c r="AM29" s="1">
        <f t="shared" si="18"/>
        <v>0</v>
      </c>
      <c r="AN29" s="131">
        <v>9.26</v>
      </c>
      <c r="AO29" s="1">
        <f t="shared" si="19"/>
        <v>197.99999999998795</v>
      </c>
      <c r="AP29" s="144">
        <f t="shared" si="24"/>
        <v>62854.000000000284</v>
      </c>
      <c r="AQ29" s="141">
        <f t="shared" si="20"/>
        <v>35243.99999999983</v>
      </c>
      <c r="AT29" s="141"/>
      <c r="AU29" s="149">
        <f>'Сч-ГППфид'!AH29</f>
        <v>57749.9999999999</v>
      </c>
      <c r="AV29" s="149">
        <f>'Сч-ГППфид'!AI29</f>
        <v>31152.000000000204</v>
      </c>
      <c r="AW29" s="141">
        <f t="shared" si="21"/>
        <v>62854.000000000284</v>
      </c>
      <c r="AX29" s="141">
        <f t="shared" si="22"/>
        <v>35243.99999999983</v>
      </c>
      <c r="AY29" s="141"/>
      <c r="AZ29" s="149">
        <f t="shared" si="23"/>
        <v>-5104.000000000386</v>
      </c>
      <c r="BA29" s="149"/>
      <c r="BB29" s="141"/>
    </row>
    <row r="30" spans="1:54" ht="15" customHeight="1" thickBot="1">
      <c r="A30" s="1">
        <v>21</v>
      </c>
      <c r="B30" s="109"/>
      <c r="C30" s="1">
        <f t="shared" si="0"/>
        <v>0</v>
      </c>
      <c r="D30" s="139">
        <v>9.989</v>
      </c>
      <c r="E30" s="1">
        <f t="shared" si="1"/>
        <v>1913.9999999999943</v>
      </c>
      <c r="F30" s="43"/>
      <c r="G30" s="1">
        <f t="shared" si="2"/>
        <v>0</v>
      </c>
      <c r="H30" s="131">
        <v>9.737</v>
      </c>
      <c r="I30" s="4">
        <f t="shared" si="3"/>
        <v>4356.000000000048</v>
      </c>
      <c r="J30" s="131">
        <v>84.3</v>
      </c>
      <c r="K30" s="1">
        <f t="shared" si="4"/>
        <v>26730.000000000076</v>
      </c>
      <c r="L30" s="43"/>
      <c r="M30" s="1">
        <f t="shared" si="5"/>
        <v>0</v>
      </c>
      <c r="N30" s="131">
        <v>32.569</v>
      </c>
      <c r="O30" s="1">
        <f t="shared" si="6"/>
        <v>11616.000000000127</v>
      </c>
      <c r="P30" s="43"/>
      <c r="Q30" s="1">
        <f t="shared" si="7"/>
        <v>0</v>
      </c>
      <c r="R30" s="131">
        <v>59.848</v>
      </c>
      <c r="S30" s="1">
        <f t="shared" si="8"/>
        <v>35815.99999999969</v>
      </c>
      <c r="T30" s="43"/>
      <c r="U30" s="1">
        <f t="shared" si="9"/>
        <v>0</v>
      </c>
      <c r="V30" s="131">
        <v>100.625</v>
      </c>
      <c r="W30" s="1">
        <f t="shared" si="10"/>
        <v>15927.99999999977</v>
      </c>
      <c r="X30" s="43"/>
      <c r="Y30" s="1">
        <f t="shared" si="11"/>
        <v>0</v>
      </c>
      <c r="Z30" s="131">
        <v>8.886</v>
      </c>
      <c r="AA30" s="1">
        <f t="shared" si="12"/>
        <v>10119.999999999862</v>
      </c>
      <c r="AB30" s="43"/>
      <c r="AC30" s="1">
        <f t="shared" si="13"/>
        <v>0</v>
      </c>
      <c r="AD30" s="131">
        <v>3.902</v>
      </c>
      <c r="AE30" s="1">
        <f t="shared" si="14"/>
        <v>14080.000000000013</v>
      </c>
      <c r="AF30" s="43"/>
      <c r="AG30" s="1">
        <f t="shared" si="15"/>
        <v>0</v>
      </c>
      <c r="AH30" s="43"/>
      <c r="AI30" s="1">
        <f t="shared" si="16"/>
        <v>0</v>
      </c>
      <c r="AJ30" s="131">
        <v>5.609</v>
      </c>
      <c r="AK30" s="1">
        <f t="shared" si="17"/>
        <v>506.0000000000029</v>
      </c>
      <c r="AL30" s="43"/>
      <c r="AM30" s="1">
        <f t="shared" si="18"/>
        <v>0</v>
      </c>
      <c r="AN30" s="131">
        <v>9.295</v>
      </c>
      <c r="AO30" s="1">
        <f t="shared" si="19"/>
        <v>385.0000000000016</v>
      </c>
      <c r="AP30" s="144">
        <f t="shared" si="24"/>
        <v>70245.99999999962</v>
      </c>
      <c r="AQ30" s="141">
        <f t="shared" si="20"/>
        <v>36882.99999999986</v>
      </c>
      <c r="AT30" s="141"/>
      <c r="AU30" s="149">
        <f>'Сч-ГППфид'!AH30</f>
        <v>70421.99999999985</v>
      </c>
      <c r="AV30" s="149">
        <f>'Сч-ГППфид'!AI30</f>
        <v>40919.999999999745</v>
      </c>
      <c r="AW30" s="141">
        <f t="shared" si="21"/>
        <v>70245.99999999962</v>
      </c>
      <c r="AX30" s="141">
        <f t="shared" si="22"/>
        <v>36882.99999999986</v>
      </c>
      <c r="AY30" s="141"/>
      <c r="AZ30" s="149">
        <f t="shared" si="23"/>
        <v>176.00000000023283</v>
      </c>
      <c r="BA30" s="149"/>
      <c r="BB30" s="141"/>
    </row>
    <row r="31" spans="1:54" ht="15" customHeight="1" thickBot="1">
      <c r="A31" s="1">
        <v>22</v>
      </c>
      <c r="B31" s="109"/>
      <c r="C31" s="1">
        <f t="shared" si="0"/>
        <v>0</v>
      </c>
      <c r="D31" s="139">
        <v>10.006</v>
      </c>
      <c r="E31" s="1">
        <f t="shared" si="1"/>
        <v>1121.9999999999643</v>
      </c>
      <c r="F31" s="43"/>
      <c r="G31" s="1">
        <f t="shared" si="2"/>
        <v>0</v>
      </c>
      <c r="H31" s="131">
        <v>9.792</v>
      </c>
      <c r="I31" s="4">
        <f t="shared" si="3"/>
        <v>3629.9999999999814</v>
      </c>
      <c r="J31" s="131">
        <v>84.617</v>
      </c>
      <c r="K31" s="1">
        <f t="shared" si="4"/>
        <v>20922.00000000048</v>
      </c>
      <c r="L31" s="43"/>
      <c r="M31" s="1">
        <f t="shared" si="5"/>
        <v>0</v>
      </c>
      <c r="N31" s="131">
        <v>32.701</v>
      </c>
      <c r="O31" s="1">
        <f t="shared" si="6"/>
        <v>8711.999999999862</v>
      </c>
      <c r="P31" s="43"/>
      <c r="Q31" s="1">
        <f t="shared" si="7"/>
        <v>0</v>
      </c>
      <c r="R31" s="131">
        <v>60.199</v>
      </c>
      <c r="S31" s="1">
        <f t="shared" si="8"/>
        <v>30887.99999999992</v>
      </c>
      <c r="T31" s="43"/>
      <c r="U31" s="1">
        <f t="shared" si="9"/>
        <v>0</v>
      </c>
      <c r="V31" s="131">
        <v>100.79</v>
      </c>
      <c r="W31" s="1">
        <f t="shared" si="10"/>
        <v>14520.00000000055</v>
      </c>
      <c r="X31" s="43"/>
      <c r="Y31" s="1">
        <f t="shared" si="11"/>
        <v>0</v>
      </c>
      <c r="Z31" s="131">
        <v>8.973</v>
      </c>
      <c r="AA31" s="1">
        <f t="shared" si="12"/>
        <v>7656.000000000134</v>
      </c>
      <c r="AB31" s="43"/>
      <c r="AC31" s="1">
        <f t="shared" si="13"/>
        <v>0</v>
      </c>
      <c r="AD31" s="131">
        <v>4.035</v>
      </c>
      <c r="AE31" s="1">
        <f t="shared" si="14"/>
        <v>11704</v>
      </c>
      <c r="AF31" s="43"/>
      <c r="AG31" s="1">
        <f t="shared" si="15"/>
        <v>0</v>
      </c>
      <c r="AH31" s="43"/>
      <c r="AI31" s="1">
        <f t="shared" si="16"/>
        <v>0</v>
      </c>
      <c r="AJ31" s="131">
        <v>5.661</v>
      </c>
      <c r="AK31" s="1">
        <f t="shared" si="17"/>
        <v>571.9999999999957</v>
      </c>
      <c r="AL31" s="43"/>
      <c r="AM31" s="1">
        <f t="shared" si="18"/>
        <v>0</v>
      </c>
      <c r="AN31" s="131">
        <v>9.335</v>
      </c>
      <c r="AO31" s="1">
        <f t="shared" si="19"/>
        <v>440.0000000000102</v>
      </c>
      <c r="AP31" s="144">
        <f t="shared" si="24"/>
        <v>57772.000000000575</v>
      </c>
      <c r="AQ31" s="141">
        <f t="shared" si="20"/>
        <v>30866.00000000042</v>
      </c>
      <c r="AT31" s="141"/>
      <c r="AU31" s="149">
        <f>'Сч-ГППфид'!AH31</f>
        <v>57386.99999999966</v>
      </c>
      <c r="AV31" s="149">
        <f>'Сч-ГППфид'!AI31</f>
        <v>29931.000000000236</v>
      </c>
      <c r="AW31" s="141">
        <f t="shared" si="21"/>
        <v>57772.000000000575</v>
      </c>
      <c r="AX31" s="141">
        <f t="shared" si="22"/>
        <v>30866.00000000042</v>
      </c>
      <c r="AY31" s="141"/>
      <c r="AZ31" s="149">
        <f t="shared" si="23"/>
        <v>-385.00000000091677</v>
      </c>
      <c r="BA31" s="149"/>
      <c r="BB31" s="141"/>
    </row>
    <row r="32" spans="1:54" ht="15" customHeight="1" thickBot="1">
      <c r="A32" s="1">
        <v>23</v>
      </c>
      <c r="B32" s="109"/>
      <c r="C32" s="1">
        <f t="shared" si="0"/>
        <v>0</v>
      </c>
      <c r="D32" s="139">
        <v>10.033</v>
      </c>
      <c r="E32" s="1">
        <f t="shared" si="1"/>
        <v>1781.9999999999502</v>
      </c>
      <c r="F32" s="43"/>
      <c r="G32" s="1">
        <f t="shared" si="2"/>
        <v>0</v>
      </c>
      <c r="H32" s="131">
        <v>9.842</v>
      </c>
      <c r="I32" s="4">
        <f t="shared" si="3"/>
        <v>3300.000000000047</v>
      </c>
      <c r="J32" s="131">
        <v>84.96</v>
      </c>
      <c r="K32" s="1">
        <f t="shared" si="4"/>
        <v>22637.999999999294</v>
      </c>
      <c r="L32" s="43"/>
      <c r="M32" s="1">
        <f t="shared" si="5"/>
        <v>0</v>
      </c>
      <c r="N32" s="131">
        <v>32.852</v>
      </c>
      <c r="O32" s="1">
        <f t="shared" si="6"/>
        <v>9965.999999999753</v>
      </c>
      <c r="P32" s="43"/>
      <c r="Q32" s="1">
        <f t="shared" si="7"/>
        <v>0</v>
      </c>
      <c r="R32" s="131">
        <v>60.583</v>
      </c>
      <c r="S32" s="1">
        <f t="shared" si="8"/>
        <v>33792.00000000003</v>
      </c>
      <c r="T32" s="43"/>
      <c r="U32" s="1">
        <f t="shared" si="9"/>
        <v>0</v>
      </c>
      <c r="V32" s="131">
        <v>100.97</v>
      </c>
      <c r="W32" s="1">
        <f t="shared" si="10"/>
        <v>15839.999999999349</v>
      </c>
      <c r="X32" s="43"/>
      <c r="Y32" s="1">
        <f t="shared" si="11"/>
        <v>0</v>
      </c>
      <c r="Z32" s="131">
        <v>9.08</v>
      </c>
      <c r="AA32" s="1">
        <f t="shared" si="12"/>
        <v>9415.99999999994</v>
      </c>
      <c r="AB32" s="43"/>
      <c r="AC32" s="1">
        <f t="shared" si="13"/>
        <v>0</v>
      </c>
      <c r="AD32" s="131">
        <v>4.188</v>
      </c>
      <c r="AE32" s="1">
        <f t="shared" si="14"/>
        <v>13463.999999999964</v>
      </c>
      <c r="AF32" s="43"/>
      <c r="AG32" s="1">
        <f t="shared" si="15"/>
        <v>0</v>
      </c>
      <c r="AH32" s="43"/>
      <c r="AI32" s="1">
        <f t="shared" si="16"/>
        <v>0</v>
      </c>
      <c r="AJ32" s="131">
        <v>5.713</v>
      </c>
      <c r="AK32" s="1">
        <f t="shared" si="17"/>
        <v>572.0000000000053</v>
      </c>
      <c r="AL32" s="43"/>
      <c r="AM32" s="1">
        <f t="shared" si="18"/>
        <v>0</v>
      </c>
      <c r="AN32" s="131">
        <v>9.374</v>
      </c>
      <c r="AO32" s="1">
        <f t="shared" si="19"/>
        <v>428.9999999999967</v>
      </c>
      <c r="AP32" s="144">
        <f t="shared" si="24"/>
        <v>63491.99999999931</v>
      </c>
      <c r="AQ32" s="141">
        <f t="shared" si="20"/>
        <v>35540.99999999902</v>
      </c>
      <c r="AT32" s="141"/>
      <c r="AU32" s="149">
        <f>'Сч-ГППфид'!AH32</f>
        <v>62997.00000000036</v>
      </c>
      <c r="AV32" s="149">
        <f>'Сч-ГППфид'!AI32</f>
        <v>36432.00000000006</v>
      </c>
      <c r="AW32" s="141">
        <f t="shared" si="21"/>
        <v>63491.99999999931</v>
      </c>
      <c r="AX32" s="141">
        <f t="shared" si="22"/>
        <v>35540.99999999902</v>
      </c>
      <c r="AY32" s="141"/>
      <c r="AZ32" s="149">
        <f t="shared" si="23"/>
        <v>-494.99999999895226</v>
      </c>
      <c r="BA32" s="149"/>
      <c r="BB32" s="141"/>
    </row>
    <row r="33" spans="1:54" ht="15" customHeight="1" thickBot="1">
      <c r="A33" s="1">
        <v>24</v>
      </c>
      <c r="B33" s="109"/>
      <c r="C33" s="1">
        <f t="shared" si="0"/>
        <v>0</v>
      </c>
      <c r="D33" s="139">
        <v>10.054</v>
      </c>
      <c r="E33" s="1">
        <f t="shared" si="1"/>
        <v>1386.0000000000525</v>
      </c>
      <c r="F33" s="43"/>
      <c r="G33" s="1">
        <f t="shared" si="2"/>
        <v>0</v>
      </c>
      <c r="H33" s="131">
        <v>9.882</v>
      </c>
      <c r="I33" s="4">
        <f t="shared" si="3"/>
        <v>2639.9999999999436</v>
      </c>
      <c r="J33" s="131">
        <v>85.233</v>
      </c>
      <c r="K33" s="1">
        <f t="shared" si="4"/>
        <v>18018.000000000684</v>
      </c>
      <c r="L33" s="43"/>
      <c r="M33" s="1">
        <f t="shared" si="5"/>
        <v>0</v>
      </c>
      <c r="N33" s="131">
        <v>32.953</v>
      </c>
      <c r="O33" s="1">
        <f t="shared" si="6"/>
        <v>6666.000000000409</v>
      </c>
      <c r="P33" s="43"/>
      <c r="Q33" s="1">
        <f t="shared" si="7"/>
        <v>0</v>
      </c>
      <c r="R33" s="131">
        <v>60.87</v>
      </c>
      <c r="S33" s="1">
        <f t="shared" si="8"/>
        <v>25255.999999999916</v>
      </c>
      <c r="T33" s="43"/>
      <c r="U33" s="1">
        <f t="shared" si="9"/>
        <v>0</v>
      </c>
      <c r="V33" s="131">
        <v>101.083</v>
      </c>
      <c r="W33" s="1">
        <f t="shared" si="10"/>
        <v>9943.99999999996</v>
      </c>
      <c r="X33" s="43"/>
      <c r="Y33" s="1">
        <f t="shared" si="11"/>
        <v>0</v>
      </c>
      <c r="Z33" s="131">
        <v>9.137</v>
      </c>
      <c r="AA33" s="1">
        <f t="shared" si="12"/>
        <v>5016.000000000034</v>
      </c>
      <c r="AB33" s="43"/>
      <c r="AC33" s="1">
        <f t="shared" si="13"/>
        <v>0</v>
      </c>
      <c r="AD33" s="131">
        <v>4.29</v>
      </c>
      <c r="AE33" s="1">
        <f t="shared" si="14"/>
        <v>8976.000000000027</v>
      </c>
      <c r="AF33" s="43"/>
      <c r="AG33" s="1">
        <f t="shared" si="15"/>
        <v>0</v>
      </c>
      <c r="AH33" s="43"/>
      <c r="AI33" s="1">
        <f t="shared" si="16"/>
        <v>0</v>
      </c>
      <c r="AJ33" s="131">
        <v>5.762</v>
      </c>
      <c r="AK33" s="1">
        <f t="shared" si="17"/>
        <v>538.9999999999943</v>
      </c>
      <c r="AL33" s="43"/>
      <c r="AM33" s="1">
        <f t="shared" si="18"/>
        <v>0</v>
      </c>
      <c r="AN33" s="131">
        <v>9.413</v>
      </c>
      <c r="AO33" s="1">
        <f t="shared" si="19"/>
        <v>428.9999999999967</v>
      </c>
      <c r="AP33" s="144">
        <f t="shared" si="24"/>
        <v>46365.0000000006</v>
      </c>
      <c r="AQ33" s="141">
        <f t="shared" si="20"/>
        <v>22517.000000000455</v>
      </c>
      <c r="AT33" s="141"/>
      <c r="AU33" s="149">
        <f>'Сч-ГППфид'!AH33</f>
        <v>46925.99999999987</v>
      </c>
      <c r="AV33" s="149">
        <f>'Сч-ГППфид'!AI33</f>
        <v>24221.999999999767</v>
      </c>
      <c r="AW33" s="141">
        <f t="shared" si="21"/>
        <v>46365.0000000006</v>
      </c>
      <c r="AX33" s="141">
        <f t="shared" si="22"/>
        <v>22517.000000000455</v>
      </c>
      <c r="AY33" s="141"/>
      <c r="AZ33" s="149">
        <f t="shared" si="23"/>
        <v>560.9999999992724</v>
      </c>
      <c r="BA33" s="149"/>
      <c r="BB33" s="141"/>
    </row>
    <row r="34" spans="1:54" ht="15" customHeight="1" thickBot="1">
      <c r="A34" s="1">
        <v>1</v>
      </c>
      <c r="B34" s="109"/>
      <c r="C34" s="1">
        <f t="shared" si="0"/>
        <v>0</v>
      </c>
      <c r="D34" s="139">
        <v>10.1</v>
      </c>
      <c r="E34" s="1">
        <f t="shared" si="1"/>
        <v>3035.9999999999586</v>
      </c>
      <c r="F34" s="43"/>
      <c r="G34" s="1">
        <f t="shared" si="2"/>
        <v>0</v>
      </c>
      <c r="H34" s="131">
        <v>9.96</v>
      </c>
      <c r="I34" s="4">
        <f t="shared" si="3"/>
        <v>5148.000000000078</v>
      </c>
      <c r="J34" s="131">
        <v>85.576</v>
      </c>
      <c r="K34" s="1">
        <f t="shared" si="4"/>
        <v>22637.999999999294</v>
      </c>
      <c r="L34" s="43"/>
      <c r="M34" s="1">
        <f t="shared" si="5"/>
        <v>0</v>
      </c>
      <c r="N34" s="131">
        <v>33.065</v>
      </c>
      <c r="O34" s="1">
        <f t="shared" si="6"/>
        <v>7391.999999999654</v>
      </c>
      <c r="P34" s="43"/>
      <c r="Q34" s="1">
        <f t="shared" si="7"/>
        <v>0</v>
      </c>
      <c r="R34" s="131">
        <v>61.23</v>
      </c>
      <c r="S34" s="1">
        <f t="shared" si="8"/>
        <v>31679.99999999995</v>
      </c>
      <c r="T34" s="43"/>
      <c r="U34" s="1">
        <f t="shared" si="9"/>
        <v>0</v>
      </c>
      <c r="V34" s="131">
        <v>101.251</v>
      </c>
      <c r="W34" s="1">
        <f t="shared" si="10"/>
        <v>14784.00000000056</v>
      </c>
      <c r="X34" s="43"/>
      <c r="Y34" s="1">
        <f t="shared" si="11"/>
        <v>0</v>
      </c>
      <c r="Z34" s="131">
        <v>9.19</v>
      </c>
      <c r="AA34" s="1">
        <f t="shared" si="12"/>
        <v>4663.999999999916</v>
      </c>
      <c r="AB34" s="43"/>
      <c r="AC34" s="1">
        <f t="shared" si="13"/>
        <v>0</v>
      </c>
      <c r="AD34" s="131">
        <v>4.395</v>
      </c>
      <c r="AE34" s="1">
        <f t="shared" si="14"/>
        <v>9239.99999999996</v>
      </c>
      <c r="AF34" s="43"/>
      <c r="AG34" s="1">
        <f t="shared" si="15"/>
        <v>0</v>
      </c>
      <c r="AH34" s="43"/>
      <c r="AI34" s="1">
        <f t="shared" si="16"/>
        <v>0</v>
      </c>
      <c r="AJ34" s="131">
        <v>5.835</v>
      </c>
      <c r="AK34" s="1">
        <f t="shared" si="17"/>
        <v>803.0000000000043</v>
      </c>
      <c r="AL34" s="43"/>
      <c r="AM34" s="1">
        <f t="shared" si="18"/>
        <v>0</v>
      </c>
      <c r="AN34" s="131">
        <v>9.475</v>
      </c>
      <c r="AO34" s="1">
        <f t="shared" si="19"/>
        <v>681.9999999999933</v>
      </c>
      <c r="AP34" s="144">
        <f t="shared" si="24"/>
        <v>55142.99999999919</v>
      </c>
      <c r="AQ34" s="141">
        <f t="shared" si="20"/>
        <v>25586.000000000106</v>
      </c>
      <c r="AT34" s="141"/>
      <c r="AU34" s="149"/>
      <c r="AV34" s="149"/>
      <c r="AW34" s="141"/>
      <c r="AX34" s="141"/>
      <c r="AY34" s="141"/>
      <c r="AZ34" s="141"/>
      <c r="BA34" s="141"/>
      <c r="BB34" s="141"/>
    </row>
    <row r="35" spans="1:54" ht="15" customHeight="1" thickBot="1">
      <c r="A35" s="1">
        <v>2</v>
      </c>
      <c r="B35" s="109"/>
      <c r="C35" s="1">
        <f t="shared" si="0"/>
        <v>0</v>
      </c>
      <c r="D35" s="139">
        <v>10.136</v>
      </c>
      <c r="E35" s="1">
        <f t="shared" si="1"/>
        <v>2375.9999999999727</v>
      </c>
      <c r="F35" s="43"/>
      <c r="G35" s="1">
        <f t="shared" si="2"/>
        <v>0</v>
      </c>
      <c r="H35" s="131">
        <v>10.038</v>
      </c>
      <c r="I35" s="4">
        <f t="shared" si="3"/>
        <v>5147.999999999961</v>
      </c>
      <c r="J35" s="131">
        <v>85.891</v>
      </c>
      <c r="K35" s="1">
        <f t="shared" si="4"/>
        <v>20790.00000000079</v>
      </c>
      <c r="L35" s="43"/>
      <c r="M35" s="1">
        <f t="shared" si="5"/>
        <v>0</v>
      </c>
      <c r="N35" s="131">
        <v>33.176</v>
      </c>
      <c r="O35" s="1">
        <f t="shared" si="6"/>
        <v>7326.000000000277</v>
      </c>
      <c r="P35" s="43"/>
      <c r="Q35" s="1">
        <f t="shared" si="7"/>
        <v>0</v>
      </c>
      <c r="R35" s="131">
        <v>61.576</v>
      </c>
      <c r="S35" s="1">
        <f t="shared" si="8"/>
        <v>30448.00000000032</v>
      </c>
      <c r="T35" s="43"/>
      <c r="U35" s="1">
        <f t="shared" si="9"/>
        <v>0</v>
      </c>
      <c r="V35" s="131">
        <v>101.421</v>
      </c>
      <c r="W35" s="1">
        <f t="shared" si="10"/>
        <v>14960.00000000015</v>
      </c>
      <c r="X35" s="43"/>
      <c r="Y35" s="1">
        <f t="shared" si="11"/>
        <v>0</v>
      </c>
      <c r="Z35" s="131">
        <v>9.26</v>
      </c>
      <c r="AA35" s="1">
        <f t="shared" si="12"/>
        <v>6160.0000000000255</v>
      </c>
      <c r="AB35" s="43"/>
      <c r="AC35" s="1">
        <f t="shared" si="13"/>
        <v>0</v>
      </c>
      <c r="AD35" s="131">
        <v>4.5</v>
      </c>
      <c r="AE35" s="1">
        <f t="shared" si="14"/>
        <v>9240.000000000038</v>
      </c>
      <c r="AF35" s="43"/>
      <c r="AG35" s="1">
        <f t="shared" si="15"/>
        <v>0</v>
      </c>
      <c r="AH35" s="43"/>
      <c r="AI35" s="1">
        <f t="shared" si="16"/>
        <v>0</v>
      </c>
      <c r="AJ35" s="131">
        <v>5.9</v>
      </c>
      <c r="AK35" s="1">
        <f t="shared" si="17"/>
        <v>715.0000000000043</v>
      </c>
      <c r="AL35" s="43"/>
      <c r="AM35" s="1">
        <f t="shared" si="18"/>
        <v>0</v>
      </c>
      <c r="AN35" s="131">
        <v>9.529</v>
      </c>
      <c r="AO35" s="1">
        <f t="shared" si="19"/>
        <v>594.000000000003</v>
      </c>
      <c r="AP35" s="144">
        <f t="shared" si="24"/>
        <v>54307.00000000116</v>
      </c>
      <c r="AQ35" s="141">
        <f t="shared" si="20"/>
        <v>25784.0000000005</v>
      </c>
      <c r="AT35" s="141"/>
      <c r="AU35" s="149"/>
      <c r="AV35" s="149"/>
      <c r="AW35" s="141"/>
      <c r="AX35" s="141"/>
      <c r="AY35" s="141"/>
      <c r="AZ35" s="141"/>
      <c r="BA35" s="141"/>
      <c r="BB35" s="141"/>
    </row>
    <row r="36" spans="1:54" ht="15" customHeight="1">
      <c r="A36" s="9" t="s">
        <v>29</v>
      </c>
      <c r="B36" s="15"/>
      <c r="C36" s="5">
        <f>SUM(C12:C35)</f>
        <v>0</v>
      </c>
      <c r="D36" s="136"/>
      <c r="E36" s="5">
        <f>SUM(E12:E35)</f>
        <v>49103.99999999996</v>
      </c>
      <c r="F36" s="5"/>
      <c r="G36" s="5">
        <f>SUM(G12:G35)</f>
        <v>0</v>
      </c>
      <c r="H36" s="5"/>
      <c r="I36" s="9">
        <f>SUM(I12:I35)</f>
        <v>83357.99999999997</v>
      </c>
      <c r="J36" s="136"/>
      <c r="K36" s="5">
        <f>SUM(K12:K35)</f>
        <v>612810.0000000008</v>
      </c>
      <c r="L36" s="5"/>
      <c r="M36" s="5">
        <f>SUM(M12:M35)</f>
        <v>0</v>
      </c>
      <c r="N36" s="136"/>
      <c r="O36" s="5">
        <f>SUM(O12:O35)</f>
        <v>221694.00000000012</v>
      </c>
      <c r="P36" s="5"/>
      <c r="Q36" s="5">
        <f>SUM(Q12:Q35)</f>
        <v>0</v>
      </c>
      <c r="R36" s="136"/>
      <c r="S36" s="5">
        <f>SUM(S12:S35)</f>
        <v>822359.9999999998</v>
      </c>
      <c r="T36" s="5"/>
      <c r="U36" s="5">
        <f>SUM(U12:U35)</f>
        <v>0</v>
      </c>
      <c r="V36" s="136"/>
      <c r="W36" s="5">
        <f>SUM(W12:W35)</f>
        <v>414216.0000000007</v>
      </c>
      <c r="X36" s="5"/>
      <c r="Y36" s="5">
        <f>SUM(Y12:Y35)</f>
        <v>0</v>
      </c>
      <c r="Z36" s="136"/>
      <c r="AA36" s="5">
        <f>SUM(AA12:AA35)</f>
        <v>196856.00000000003</v>
      </c>
      <c r="AB36" s="5"/>
      <c r="AC36" s="5">
        <f>SUM(AC12:AC35)</f>
        <v>0</v>
      </c>
      <c r="AD36" s="136"/>
      <c r="AE36" s="5">
        <f>SUM(AE12:AE35)</f>
        <v>283008</v>
      </c>
      <c r="AF36" s="5"/>
      <c r="AG36" s="5">
        <f>SUM(AG12:AG35)</f>
        <v>0</v>
      </c>
      <c r="AH36" s="5"/>
      <c r="AI36" s="5">
        <f>SUM(AI12:AI35)</f>
        <v>0</v>
      </c>
      <c r="AJ36" s="5"/>
      <c r="AK36" s="5">
        <f>SUM(AK12:AK35)</f>
        <v>13816.000000000004</v>
      </c>
      <c r="AL36" s="5"/>
      <c r="AM36" s="5">
        <f>SUM(AM12:AM35)</f>
        <v>0</v>
      </c>
      <c r="AN36" s="136"/>
      <c r="AO36" s="5">
        <f>SUM(AO12:AO35)</f>
        <v>9801</v>
      </c>
      <c r="AP36" s="144"/>
      <c r="AQ36" s="141"/>
      <c r="AT36" s="141"/>
      <c r="AU36" s="149">
        <f>SUM(AU10:AU33)</f>
        <v>1420782</v>
      </c>
      <c r="AV36" s="149">
        <f>SUM(AV10:AV33)</f>
        <v>763355.9999999998</v>
      </c>
      <c r="AW36" s="149">
        <f>SUM(AW10:AW33)</f>
        <v>1555169.0000000005</v>
      </c>
      <c r="AX36" s="149">
        <f>SUM(AX10:AX33)</f>
        <v>819808.0000000002</v>
      </c>
      <c r="AY36" s="141"/>
      <c r="AZ36" s="149">
        <f>AW36-AU36</f>
        <v>134387.00000000047</v>
      </c>
      <c r="BA36" s="149">
        <f>AX36-AV36</f>
        <v>56452.000000000466</v>
      </c>
      <c r="BB36" s="141"/>
    </row>
    <row r="37" spans="1:54" ht="15" customHeight="1" thickBot="1">
      <c r="A37" s="10"/>
      <c r="B37" s="12"/>
      <c r="C37" s="6"/>
      <c r="D37" s="137"/>
      <c r="E37" s="6"/>
      <c r="F37" s="6"/>
      <c r="G37" s="6"/>
      <c r="H37" s="6"/>
      <c r="I37" s="10"/>
      <c r="J37" s="137"/>
      <c r="K37" s="6"/>
      <c r="L37" s="6"/>
      <c r="M37" s="6"/>
      <c r="N37" s="137"/>
      <c r="O37" s="6"/>
      <c r="P37" s="6"/>
      <c r="Q37" s="6"/>
      <c r="R37" s="137"/>
      <c r="S37" s="6"/>
      <c r="T37" s="6"/>
      <c r="U37" s="6"/>
      <c r="V37" s="137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137"/>
      <c r="AO37" s="6"/>
      <c r="AP37" s="144"/>
      <c r="AQ37" s="141"/>
      <c r="AT37" s="141"/>
      <c r="AU37" s="141"/>
      <c r="AV37" s="141"/>
      <c r="AW37" s="141"/>
      <c r="AX37" s="141"/>
      <c r="AY37" s="141"/>
      <c r="AZ37" s="141"/>
      <c r="BA37" s="141"/>
      <c r="BB37" s="141"/>
    </row>
    <row r="38" spans="10:54" ht="12.75">
      <c r="J38" s="138"/>
      <c r="N38" s="138"/>
      <c r="AI38" s="2"/>
      <c r="AJ38" s="2"/>
      <c r="AK38" s="2"/>
      <c r="AL38" s="2"/>
      <c r="AM38" s="2"/>
      <c r="AN38" s="2"/>
      <c r="AO38" s="2"/>
      <c r="AP38" s="2"/>
      <c r="AQ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35:48" ht="12.75">
      <c r="AI39" s="2"/>
      <c r="AJ39" s="110"/>
      <c r="AK39" s="111"/>
      <c r="AL39" s="2"/>
      <c r="AM39" s="110"/>
      <c r="AN39" s="111"/>
      <c r="AO39" s="111"/>
      <c r="AP39" s="2"/>
      <c r="AQ39" s="2"/>
      <c r="AV39" s="2"/>
    </row>
    <row r="40" spans="35:48" ht="12.75">
      <c r="AI40" s="2"/>
      <c r="AJ40" s="112"/>
      <c r="AK40" s="2"/>
      <c r="AL40" s="2"/>
      <c r="AM40" s="112"/>
      <c r="AN40" s="2"/>
      <c r="AO40" s="2"/>
      <c r="AP40" s="2"/>
      <c r="AQ40" s="2"/>
      <c r="AV40" s="2"/>
    </row>
    <row r="41" spans="35:43" ht="12.75">
      <c r="AI41" s="2"/>
      <c r="AJ41" s="110"/>
      <c r="AK41" s="111"/>
      <c r="AL41" s="2"/>
      <c r="AM41" s="110"/>
      <c r="AN41" s="111"/>
      <c r="AO41" s="111"/>
      <c r="AP41" s="2"/>
      <c r="AQ41" s="2"/>
    </row>
    <row r="42" spans="35:43" ht="12.75">
      <c r="AI42" s="2"/>
      <c r="AJ42" s="2"/>
      <c r="AK42" s="2"/>
      <c r="AL42" s="2"/>
      <c r="AM42" s="2"/>
      <c r="AN42" s="2"/>
      <c r="AO42" s="2"/>
      <c r="AP42" s="2"/>
      <c r="AQ42" s="2"/>
    </row>
    <row r="43" spans="35:43" ht="12.75">
      <c r="AI43" s="2"/>
      <c r="AJ43" s="2"/>
      <c r="AK43" s="2"/>
      <c r="AL43" s="2"/>
      <c r="AM43" s="2"/>
      <c r="AN43" s="2"/>
      <c r="AO43" s="2"/>
      <c r="AP43" s="2"/>
      <c r="AQ43" s="2"/>
    </row>
  </sheetData>
  <sheetProtection/>
  <printOptions verticalCentered="1"/>
  <pageMargins left="0.31496062992125984" right="0.31496062992125984" top="0.11811023622047245" bottom="0.1968503937007874" header="0.1968503937007874" footer="0.1968503937007874"/>
  <pageSetup horizontalDpi="300" verticalDpi="300" orientation="landscape" paperSize="9" scale="90" r:id="rId1"/>
  <colBreaks count="1" manualBreakCount="1">
    <brk id="47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90" zoomScaleNormal="90" zoomScalePageLayoutView="0" workbookViewId="0" topLeftCell="A4">
      <selection activeCell="E45" sqref="E45"/>
    </sheetView>
  </sheetViews>
  <sheetFormatPr defaultColWidth="9.00390625" defaultRowHeight="12.75"/>
  <cols>
    <col min="1" max="1" width="5.875" style="0" customWidth="1"/>
    <col min="2" max="2" width="13.75390625" style="0" customWidth="1"/>
    <col min="3" max="3" width="13.875" style="0" customWidth="1"/>
    <col min="4" max="7" width="12.75390625" style="0" customWidth="1"/>
    <col min="8" max="8" width="14.375" style="0" customWidth="1"/>
    <col min="9" max="9" width="13.625" style="0" customWidth="1"/>
    <col min="10" max="14" width="12.75390625" style="0" customWidth="1"/>
    <col min="15" max="18" width="8.125" style="0" customWidth="1"/>
  </cols>
  <sheetData>
    <row r="1" spans="2:3" ht="15">
      <c r="B1" s="107" t="s">
        <v>73</v>
      </c>
      <c r="C1" s="108">
        <f>'Сч-ТЭЦ'!C2</f>
        <v>42907</v>
      </c>
    </row>
    <row r="2" ht="13.5" thickBot="1"/>
    <row r="3" spans="1:9" ht="15">
      <c r="A3" s="5"/>
      <c r="B3" s="58"/>
      <c r="C3" s="59" t="s">
        <v>102</v>
      </c>
      <c r="D3" s="60"/>
      <c r="E3" s="66" t="s">
        <v>105</v>
      </c>
      <c r="F3" s="69" t="s">
        <v>106</v>
      </c>
      <c r="G3" s="72" t="s">
        <v>106</v>
      </c>
      <c r="H3" s="69" t="s">
        <v>106</v>
      </c>
      <c r="I3" s="74" t="s">
        <v>111</v>
      </c>
    </row>
    <row r="4" spans="1:9" ht="15">
      <c r="A4" s="7"/>
      <c r="B4" s="61" t="s">
        <v>110</v>
      </c>
      <c r="C4" s="53" t="s">
        <v>100</v>
      </c>
      <c r="D4" s="62" t="s">
        <v>104</v>
      </c>
      <c r="E4" s="7"/>
      <c r="F4" s="70" t="s">
        <v>23</v>
      </c>
      <c r="G4" s="73" t="s">
        <v>23</v>
      </c>
      <c r="H4" s="70" t="s">
        <v>23</v>
      </c>
      <c r="I4" s="75" t="s">
        <v>112</v>
      </c>
    </row>
    <row r="5" spans="1:9" ht="15.75" thickBot="1">
      <c r="A5" s="7"/>
      <c r="B5" s="85" t="s">
        <v>103</v>
      </c>
      <c r="C5" s="86"/>
      <c r="D5" s="87" t="s">
        <v>101</v>
      </c>
      <c r="E5" s="6"/>
      <c r="F5" s="88"/>
      <c r="G5" s="89" t="s">
        <v>24</v>
      </c>
      <c r="H5" s="90" t="s">
        <v>108</v>
      </c>
      <c r="I5" s="91" t="s">
        <v>113</v>
      </c>
    </row>
    <row r="6" spans="1:9" ht="14.25" customHeight="1">
      <c r="A6" s="7"/>
      <c r="B6" s="92">
        <v>1</v>
      </c>
      <c r="C6" s="93">
        <v>2</v>
      </c>
      <c r="D6" s="94">
        <v>3</v>
      </c>
      <c r="E6" s="95">
        <v>4</v>
      </c>
      <c r="F6" s="96">
        <v>5</v>
      </c>
      <c r="G6" s="97">
        <v>6</v>
      </c>
      <c r="H6" s="97">
        <v>7</v>
      </c>
      <c r="I6" s="96">
        <v>8</v>
      </c>
    </row>
    <row r="7" spans="1:9" ht="12.75" customHeight="1" thickBot="1">
      <c r="A7" s="6"/>
      <c r="B7" s="98"/>
      <c r="C7" s="99"/>
      <c r="D7" s="100"/>
      <c r="E7" s="101"/>
      <c r="F7" s="101"/>
      <c r="G7" s="102" t="s">
        <v>107</v>
      </c>
      <c r="H7" s="102" t="s">
        <v>109</v>
      </c>
      <c r="I7" s="103" t="s">
        <v>114</v>
      </c>
    </row>
    <row r="8" spans="1:10" ht="12.75">
      <c r="A8" s="105">
        <v>1</v>
      </c>
      <c r="B8" s="63">
        <f>'Сч-ТЭЦ'!Z8</f>
        <v>4704.000000000053</v>
      </c>
      <c r="C8" s="54">
        <f>'Сч-ТЭЦ'!S8+'Сч-ТЭЦ'!U8+'Сч-ТЭЦ'!W8+'Сч-ТЭЦ'!Y8</f>
        <v>3648.0000000000405</v>
      </c>
      <c r="D8" s="64">
        <f>('ГПП-ТЭЦфид.связи'!AH10)</f>
        <v>2783.999999999992</v>
      </c>
      <c r="E8" s="67">
        <f>'Стор итог'!AH8</f>
        <v>3746.399999999974</v>
      </c>
      <c r="F8" s="71">
        <f>'Сч-ГППфид'!AH10</f>
        <v>49169.99999999992</v>
      </c>
      <c r="G8" s="67">
        <f aca="true" t="shared" si="0" ref="G8:G33">F8-E8</f>
        <v>45423.59999999995</v>
      </c>
      <c r="H8" s="71">
        <f aca="true" t="shared" si="1" ref="H8:H24">G8+D8</f>
        <v>48207.59999999994</v>
      </c>
      <c r="I8" s="67">
        <f aca="true" t="shared" si="2" ref="I8:I33">D8+F8</f>
        <v>51953.99999999991</v>
      </c>
      <c r="J8" s="57"/>
    </row>
    <row r="9" spans="1:9" ht="12.75">
      <c r="A9" s="76">
        <v>2</v>
      </c>
      <c r="B9" s="65">
        <f>'Сч-ТЭЦ'!Z9</f>
        <v>4607.999999999902</v>
      </c>
      <c r="C9" s="55">
        <f>'Сч-ТЭЦ'!S9+'Сч-ТЭЦ'!U9+'Сч-ТЭЦ'!W9+'Сч-ТЭЦ'!Y9</f>
        <v>3456.000000000012</v>
      </c>
      <c r="D9" s="64">
        <f>('ГПП-ТЭЦфид.связи'!AH11)</f>
        <v>3935.9999999999673</v>
      </c>
      <c r="E9" s="68">
        <f>'Стор итог'!AH9</f>
        <v>3979.200000000018</v>
      </c>
      <c r="F9" s="71">
        <f>'Сч-ГППфид'!AH11</f>
        <v>45507.000000000015</v>
      </c>
      <c r="G9" s="67">
        <f t="shared" si="0"/>
        <v>41527.799999999996</v>
      </c>
      <c r="H9" s="71">
        <f t="shared" si="1"/>
        <v>45463.79999999996</v>
      </c>
      <c r="I9" s="67">
        <f t="shared" si="2"/>
        <v>49442.999999999985</v>
      </c>
    </row>
    <row r="10" spans="1:9" ht="12.75">
      <c r="A10" s="76">
        <v>3</v>
      </c>
      <c r="B10" s="65">
        <f>'Сч-ТЭЦ'!Z10</f>
        <v>4704.000000000053</v>
      </c>
      <c r="C10" s="55">
        <f>'Сч-ТЭЦ'!S10+'Сч-ТЭЦ'!U10+'Сч-ТЭЦ'!W10+'Сч-ТЭЦ'!Y10</f>
        <v>2975.9999999999695</v>
      </c>
      <c r="D10" s="64">
        <f>('ГПП-ТЭЦфид.связи'!AH12)</f>
        <v>3744.0000000000396</v>
      </c>
      <c r="E10" s="68">
        <f>'Стор итог'!AH10</f>
        <v>3934.799999999974</v>
      </c>
      <c r="F10" s="71">
        <f>'Сч-ГППфид'!AH12</f>
        <v>79463.99999999974</v>
      </c>
      <c r="G10" s="67">
        <f t="shared" si="0"/>
        <v>75529.19999999976</v>
      </c>
      <c r="H10" s="71">
        <f t="shared" si="1"/>
        <v>79273.19999999981</v>
      </c>
      <c r="I10" s="67">
        <f t="shared" si="2"/>
        <v>83207.99999999978</v>
      </c>
    </row>
    <row r="11" spans="1:9" ht="12.75">
      <c r="A11" s="76">
        <v>4</v>
      </c>
      <c r="B11" s="65">
        <f>'Сч-ТЭЦ'!Z11</f>
        <v>4607.999999999936</v>
      </c>
      <c r="C11" s="55">
        <f>'Сч-ТЭЦ'!S11+'Сч-ТЭЦ'!U11+'Сч-ТЭЦ'!W11+'Сч-ТЭЦ'!Y11</f>
        <v>4223.9999999999945</v>
      </c>
      <c r="D11" s="64">
        <f>('ГПП-ТЭЦфид.связи'!AH13)</f>
        <v>3455.9999999999945</v>
      </c>
      <c r="E11" s="68">
        <f>'Стор итог'!AH11</f>
        <v>3869.400000000014</v>
      </c>
      <c r="F11" s="71">
        <f>'Сч-ГППфид'!AH13</f>
        <v>79101.00000000022</v>
      </c>
      <c r="G11" s="67">
        <f t="shared" si="0"/>
        <v>75231.60000000021</v>
      </c>
      <c r="H11" s="71">
        <f t="shared" si="1"/>
        <v>78687.60000000021</v>
      </c>
      <c r="I11" s="67">
        <f t="shared" si="2"/>
        <v>82557.00000000022</v>
      </c>
    </row>
    <row r="12" spans="1:9" ht="12.75">
      <c r="A12" s="76">
        <v>5</v>
      </c>
      <c r="B12" s="65">
        <f>'Сч-ТЭЦ'!Z12</f>
        <v>4608.000000000038</v>
      </c>
      <c r="C12" s="55">
        <f>'Сч-ТЭЦ'!S12+'Сч-ТЭЦ'!U12+'Сч-ТЭЦ'!W12+'Сч-ТЭЦ'!Y12</f>
        <v>3552.000000000012</v>
      </c>
      <c r="D12" s="64">
        <f>('ГПП-ТЭЦфид.связи'!AH14)</f>
        <v>3455.9999999999604</v>
      </c>
      <c r="E12" s="68">
        <f>'Стор итог'!AH12</f>
        <v>2524.5999999999985</v>
      </c>
      <c r="F12" s="71">
        <f>'Сч-ГППфид'!AH14</f>
        <v>73128.00000000015</v>
      </c>
      <c r="G12" s="67">
        <f t="shared" si="0"/>
        <v>70603.40000000014</v>
      </c>
      <c r="H12" s="71">
        <f t="shared" si="1"/>
        <v>74059.4000000001</v>
      </c>
      <c r="I12" s="67">
        <f t="shared" si="2"/>
        <v>76584.0000000001</v>
      </c>
    </row>
    <row r="13" spans="1:9" ht="12.75">
      <c r="A13" s="77">
        <v>6</v>
      </c>
      <c r="B13" s="65">
        <f>'Сч-ТЭЦ'!Z13</f>
        <v>4799.999999999965</v>
      </c>
      <c r="C13" s="55">
        <f>'Сч-ТЭЦ'!S13+'Сч-ТЭЦ'!U13+'Сч-ТЭЦ'!W13+'Сч-ТЭЦ'!Y13</f>
        <v>3647.9999999999723</v>
      </c>
      <c r="D13" s="64">
        <f>('ГПП-ТЭЦфид.связи'!AH15)</f>
        <v>4608.000000000038</v>
      </c>
      <c r="E13" s="68">
        <f>'Стор итог'!AH13</f>
        <v>3601.399999999991</v>
      </c>
      <c r="F13" s="71">
        <f>'Сч-ГППфид'!AH15</f>
        <v>86360.99999999985</v>
      </c>
      <c r="G13" s="67">
        <f t="shared" si="0"/>
        <v>82759.59999999986</v>
      </c>
      <c r="H13" s="71">
        <f t="shared" si="1"/>
        <v>87367.5999999999</v>
      </c>
      <c r="I13" s="67">
        <f t="shared" si="2"/>
        <v>90968.9999999999</v>
      </c>
    </row>
    <row r="14" spans="1:9" ht="12.75">
      <c r="A14" s="76">
        <v>7</v>
      </c>
      <c r="B14" s="65">
        <f>'Сч-ТЭЦ'!Z14</f>
        <v>4512.000000000057</v>
      </c>
      <c r="C14" s="55">
        <f>'Сч-ТЭЦ'!S14+'Сч-ТЭЦ'!U14+'Сч-ТЭЦ'!W14+'Сч-ТЭЦ'!Y14</f>
        <v>3551.9999999999914</v>
      </c>
      <c r="D14" s="64">
        <f>('ГПП-ТЭЦфид.связи'!AH16)</f>
        <v>3263.9999999999645</v>
      </c>
      <c r="E14" s="68">
        <f>'Стор итог'!AH14</f>
        <v>3677.400000000044</v>
      </c>
      <c r="F14" s="71">
        <f>'Сч-ГППфид'!AH16</f>
        <v>63591.00000000013</v>
      </c>
      <c r="G14" s="67">
        <f t="shared" si="0"/>
        <v>59913.600000000086</v>
      </c>
      <c r="H14" s="71">
        <f t="shared" si="1"/>
        <v>63177.60000000005</v>
      </c>
      <c r="I14" s="67">
        <f t="shared" si="2"/>
        <v>66855.0000000001</v>
      </c>
    </row>
    <row r="15" spans="1:11" ht="12.75">
      <c r="A15" s="77">
        <v>8</v>
      </c>
      <c r="B15" s="65">
        <f>'Сч-ТЭЦ'!Z15</f>
        <v>4703.999999999916</v>
      </c>
      <c r="C15" s="55">
        <f>'Сч-ТЭЦ'!S15+'Сч-ТЭЦ'!U15+'Сч-ТЭЦ'!W15+'Сч-ТЭЦ'!Y15</f>
        <v>3648.000000000061</v>
      </c>
      <c r="D15" s="64">
        <f>('ГПП-ТЭЦфид.связи'!AH17)</f>
        <v>3072.0000000000027</v>
      </c>
      <c r="E15" s="68">
        <f>'Стор итог'!AH15</f>
        <v>3386.399999999989</v>
      </c>
      <c r="F15" s="71">
        <f>'Сч-ГППфид'!AH17</f>
        <v>38312.9999999999</v>
      </c>
      <c r="G15" s="67">
        <f t="shared" si="0"/>
        <v>34926.59999999991</v>
      </c>
      <c r="H15" s="71">
        <f t="shared" si="1"/>
        <v>37998.59999999991</v>
      </c>
      <c r="I15" s="67">
        <f t="shared" si="2"/>
        <v>41384.9999999999</v>
      </c>
      <c r="K15" t="s">
        <v>127</v>
      </c>
    </row>
    <row r="16" spans="1:9" ht="12.75">
      <c r="A16" s="78">
        <v>9</v>
      </c>
      <c r="B16" s="65">
        <f>'Сч-ТЭЦ'!Z16</f>
        <v>5280.000000000075</v>
      </c>
      <c r="C16" s="55">
        <f>'Сч-ТЭЦ'!S16+'Сч-ТЭЦ'!U16+'Сч-ТЭЦ'!W16+'Сч-ТЭЦ'!Y16</f>
        <v>4031.999999999946</v>
      </c>
      <c r="D16" s="64">
        <f>('ГПП-ТЭЦфид.связи'!AH18)</f>
        <v>6048.000000000025</v>
      </c>
      <c r="E16" s="68">
        <f>'Стор итог'!AH16</f>
        <v>3952.5999999999653</v>
      </c>
      <c r="F16" s="71">
        <f>'Сч-ГППфид'!AH18</f>
        <v>104081.99999999977</v>
      </c>
      <c r="G16" s="67">
        <f t="shared" si="0"/>
        <v>100129.3999999998</v>
      </c>
      <c r="H16" s="71">
        <f t="shared" si="1"/>
        <v>106177.39999999983</v>
      </c>
      <c r="I16" s="67">
        <f t="shared" si="2"/>
        <v>110129.9999999998</v>
      </c>
    </row>
    <row r="17" spans="1:9" ht="12.75">
      <c r="A17" s="79">
        <v>10</v>
      </c>
      <c r="B17" s="65">
        <f>'Сч-ТЭЦ'!Z17</f>
        <v>5855.9999999999945</v>
      </c>
      <c r="C17" s="55">
        <f>'Сч-ТЭЦ'!S17+'Сч-ТЭЦ'!U17+'Сч-ТЭЦ'!W17+'Сч-ТЭЦ'!Y17</f>
        <v>4799.999999999995</v>
      </c>
      <c r="D17" s="64">
        <f>('ГПП-ТЭЦфид.связи'!AH19)</f>
        <v>5472.000000000036</v>
      </c>
      <c r="E17" s="68">
        <f>'Стор итог'!AH17</f>
        <v>4926.000000000018</v>
      </c>
      <c r="F17" s="71">
        <f>'Сч-ГППфид'!AH19</f>
        <v>49599.00000000012</v>
      </c>
      <c r="G17" s="67">
        <f t="shared" si="0"/>
        <v>44673.0000000001</v>
      </c>
      <c r="H17" s="71">
        <f t="shared" si="1"/>
        <v>50145.00000000014</v>
      </c>
      <c r="I17" s="67">
        <f t="shared" si="2"/>
        <v>55071.00000000015</v>
      </c>
    </row>
    <row r="18" spans="1:9" ht="12.75">
      <c r="A18" s="78">
        <v>11</v>
      </c>
      <c r="B18" s="65">
        <f>'Сч-ТЭЦ'!Z18</f>
        <v>6047.999999999991</v>
      </c>
      <c r="C18" s="55">
        <f>'Сч-ТЭЦ'!S18+'Сч-ТЭЦ'!U18+'Сч-ТЭЦ'!W18+'Сч-ТЭЦ'!Y18</f>
        <v>4799.999999999998</v>
      </c>
      <c r="D18" s="64">
        <f>('ГПП-ТЭЦфид.связи'!AH20)</f>
        <v>3263.9999999999645</v>
      </c>
      <c r="E18" s="68">
        <f>'Стор итог'!AH18</f>
        <v>8126.19999999999</v>
      </c>
      <c r="F18" s="71">
        <f>'Сч-ГППфид'!AH20</f>
        <v>38214.00000000042</v>
      </c>
      <c r="G18" s="67">
        <f t="shared" si="0"/>
        <v>30087.800000000432</v>
      </c>
      <c r="H18" s="71">
        <f t="shared" si="1"/>
        <v>33351.800000000396</v>
      </c>
      <c r="I18" s="67">
        <f t="shared" si="2"/>
        <v>41478.000000000386</v>
      </c>
    </row>
    <row r="19" spans="1:9" ht="12.75">
      <c r="A19" s="79">
        <v>12</v>
      </c>
      <c r="B19" s="65">
        <f>'Сч-ТЭЦ'!Z19</f>
        <v>6624.00000000008</v>
      </c>
      <c r="C19" s="55">
        <f>'Сч-ТЭЦ'!S19+'Сч-ТЭЦ'!U19+'Сч-ТЭЦ'!W19+'Сч-ТЭЦ'!Y19</f>
        <v>5472.000000000001</v>
      </c>
      <c r="D19" s="64">
        <f>('ГПП-ТЭЦфид.связи'!AH21)</f>
        <v>5855.99999999996</v>
      </c>
      <c r="E19" s="68">
        <f>'Стор итог'!AH19</f>
        <v>4975.400000000006</v>
      </c>
      <c r="F19" s="71">
        <f>'Сч-ГППфид'!AH21</f>
        <v>56726.99999999981</v>
      </c>
      <c r="G19" s="67">
        <f t="shared" si="0"/>
        <v>51751.5999999998</v>
      </c>
      <c r="H19" s="71">
        <f t="shared" si="1"/>
        <v>57607.59999999976</v>
      </c>
      <c r="I19" s="67">
        <f t="shared" si="2"/>
        <v>62582.99999999977</v>
      </c>
    </row>
    <row r="20" spans="1:9" ht="12.75">
      <c r="A20" s="80">
        <v>13</v>
      </c>
      <c r="B20" s="65">
        <f>'Сч-ТЭЦ'!Z20</f>
        <v>7199.999999999864</v>
      </c>
      <c r="C20" s="55">
        <f>'Сч-ТЭЦ'!S20+'Сч-ТЭЦ'!U20+'Сч-ТЭЦ'!W20+'Сч-ТЭЦ'!Y20</f>
        <v>6048.00000000001</v>
      </c>
      <c r="D20" s="64">
        <f>('ГПП-ТЭЦфид.связи'!AH22)</f>
        <v>6624.000000000046</v>
      </c>
      <c r="E20" s="68">
        <f>'Стор итог'!AH20</f>
        <v>6396.799999999991</v>
      </c>
      <c r="F20" s="71">
        <f>'Сч-ГППфид'!AH22</f>
        <v>52569.0000000001</v>
      </c>
      <c r="G20" s="67">
        <f t="shared" si="0"/>
        <v>46172.20000000011</v>
      </c>
      <c r="H20" s="71">
        <f t="shared" si="1"/>
        <v>52796.20000000016</v>
      </c>
      <c r="I20" s="67">
        <f t="shared" si="2"/>
        <v>59193.000000000146</v>
      </c>
    </row>
    <row r="21" spans="1:9" ht="12.75">
      <c r="A21" s="78">
        <v>14</v>
      </c>
      <c r="B21" s="65">
        <f>'Сч-ТЭЦ'!Z21</f>
        <v>7680.000000000075</v>
      </c>
      <c r="C21" s="55">
        <f>'Сч-ТЭЦ'!S21+'Сч-ТЭЦ'!U21+'Сч-ТЭЦ'!W21+'Сч-ТЭЦ'!Y21</f>
        <v>6432.000000000004</v>
      </c>
      <c r="D21" s="64">
        <f>('ГПП-ТЭЦфид.связи'!AH23)</f>
        <v>7871.999999999969</v>
      </c>
      <c r="E21" s="68">
        <f>'Стор итог'!AH21</f>
        <v>5302.800000000013</v>
      </c>
      <c r="F21" s="71">
        <f>'Сч-ГППфид'!AH23</f>
        <v>47651.99999999974</v>
      </c>
      <c r="G21" s="67">
        <f t="shared" si="0"/>
        <v>42349.19999999973</v>
      </c>
      <c r="H21" s="71">
        <f t="shared" si="1"/>
        <v>50221.1999999997</v>
      </c>
      <c r="I21" s="67">
        <f t="shared" si="2"/>
        <v>55523.99999999971</v>
      </c>
    </row>
    <row r="22" spans="1:9" ht="12.75">
      <c r="A22" s="81">
        <v>15</v>
      </c>
      <c r="B22" s="65">
        <f>'Сч-ТЭЦ'!Z22</f>
        <v>6912.000000000024</v>
      </c>
      <c r="C22" s="55">
        <f>'Сч-ТЭЦ'!S22+'Сч-ТЭЦ'!U22+'Сч-ТЭЦ'!W22+'Сч-ТЭЦ'!Y22</f>
        <v>5759.999999999999</v>
      </c>
      <c r="D22" s="64">
        <f>('ГПП-ТЭЦфид.связи'!AH24)</f>
        <v>4608.000000000038</v>
      </c>
      <c r="E22" s="68">
        <f>'Стор итог'!AH22</f>
        <v>5954.799999999997</v>
      </c>
      <c r="F22" s="71">
        <f>'Сч-ГППфид'!AH24</f>
        <v>51975.00000000022</v>
      </c>
      <c r="G22" s="67">
        <f t="shared" si="0"/>
        <v>46020.20000000022</v>
      </c>
      <c r="H22" s="71">
        <f t="shared" si="1"/>
        <v>50628.20000000026</v>
      </c>
      <c r="I22" s="67">
        <f t="shared" si="2"/>
        <v>56583.000000000255</v>
      </c>
    </row>
    <row r="23" spans="1:9" ht="12.75">
      <c r="A23" s="79">
        <v>16</v>
      </c>
      <c r="B23" s="65">
        <f>'Сч-ТЭЦ'!Z23</f>
        <v>7103.999999999916</v>
      </c>
      <c r="C23" s="55">
        <f>'Сч-ТЭЦ'!S23+'Сч-ТЭЦ'!U23+'Сч-ТЭЦ'!W23+'Сч-ТЭЦ'!Y23</f>
        <v>5952.000000000031</v>
      </c>
      <c r="D23" s="64">
        <f>('ГПП-ТЭЦфид.связи'!AH25)</f>
        <v>6240.00000000002</v>
      </c>
      <c r="E23" s="68">
        <f>'Стор итог'!AH23</f>
        <v>3877.000000000003</v>
      </c>
      <c r="F23" s="71">
        <f>'Сч-ГППфид'!AH25</f>
        <v>23759.999999999905</v>
      </c>
      <c r="G23" s="67">
        <f t="shared" si="0"/>
        <v>19882.9999999999</v>
      </c>
      <c r="H23" s="71">
        <f t="shared" si="1"/>
        <v>26122.99999999992</v>
      </c>
      <c r="I23" s="67">
        <f t="shared" si="2"/>
        <v>29999.999999999927</v>
      </c>
    </row>
    <row r="24" spans="1:9" ht="12.75">
      <c r="A24" s="80">
        <v>17</v>
      </c>
      <c r="B24" s="65">
        <f>'Сч-ТЭЦ'!Z24</f>
        <v>8255.999999999995</v>
      </c>
      <c r="C24" s="55">
        <f>'Сч-ТЭЦ'!S24+'Сч-ТЭЦ'!U24+'Сч-ТЭЦ'!W24+'Сч-ТЭЦ'!Y24</f>
        <v>6527.9999999999545</v>
      </c>
      <c r="D24" s="64">
        <f>('ГПП-ТЭЦфид.связи'!AH26)</f>
        <v>3167.9999999999495</v>
      </c>
      <c r="E24" s="68">
        <f>'Стор итог'!AH24</f>
        <v>4125.000000000031</v>
      </c>
      <c r="F24" s="71">
        <f>'Сч-ГППфид'!AH26</f>
        <v>68508.00000000035</v>
      </c>
      <c r="G24" s="67">
        <f t="shared" si="0"/>
        <v>64383.00000000032</v>
      </c>
      <c r="H24" s="71">
        <f t="shared" si="1"/>
        <v>67551.00000000028</v>
      </c>
      <c r="I24" s="67">
        <f t="shared" si="2"/>
        <v>71676.0000000003</v>
      </c>
    </row>
    <row r="25" spans="1:9" ht="12.75">
      <c r="A25" s="80">
        <v>18</v>
      </c>
      <c r="B25" s="65">
        <f>'Сч-ТЭЦ'!Z25</f>
        <v>7296.000000000015</v>
      </c>
      <c r="C25" s="55">
        <f>'Сч-ТЭЦ'!S25+'Сч-ТЭЦ'!U25+'Сч-ТЭЦ'!W25+'Сч-ТЭЦ'!Y25</f>
        <v>6720.000000000013</v>
      </c>
      <c r="D25" s="64">
        <f>('ГПП-ТЭЦфид.связи'!AH27)</f>
        <v>6816.000000000008</v>
      </c>
      <c r="E25" s="68">
        <f>'Стор итог'!AH25</f>
        <v>5038.799999999969</v>
      </c>
      <c r="F25" s="71">
        <f>'Сч-ГППфид'!AH27</f>
        <v>66659.99999999952</v>
      </c>
      <c r="G25" s="67">
        <f t="shared" si="0"/>
        <v>61621.19999999955</v>
      </c>
      <c r="H25" s="71">
        <f aca="true" t="shared" si="3" ref="H25:H33">G25+D25</f>
        <v>68437.19999999956</v>
      </c>
      <c r="I25" s="67">
        <f t="shared" si="2"/>
        <v>73475.99999999953</v>
      </c>
    </row>
    <row r="26" spans="1:9" ht="12.75">
      <c r="A26" s="80">
        <v>19</v>
      </c>
      <c r="B26" s="65">
        <f>'Сч-ТЭЦ'!Z26</f>
        <v>8160.000000000014</v>
      </c>
      <c r="C26" s="55">
        <f>'Сч-ТЭЦ'!S26+'Сч-ТЭЦ'!U26+'Сч-ТЭЦ'!W26+'Сч-ТЭЦ'!Y26</f>
        <v>7007.999999999994</v>
      </c>
      <c r="D26" s="64">
        <f>('ГПП-ТЭЦфид.связи'!AH28)</f>
        <v>5952.000000000009</v>
      </c>
      <c r="E26" s="68">
        <f>'Стор итог'!AH26</f>
        <v>5432.800000000004</v>
      </c>
      <c r="F26" s="71">
        <f>'Сч-ГППфид'!AH28</f>
        <v>50919.000000000386</v>
      </c>
      <c r="G26" s="67">
        <f t="shared" si="0"/>
        <v>45486.20000000038</v>
      </c>
      <c r="H26" s="71">
        <f t="shared" si="3"/>
        <v>51438.20000000039</v>
      </c>
      <c r="I26" s="67">
        <f t="shared" si="2"/>
        <v>56871.00000000039</v>
      </c>
    </row>
    <row r="27" spans="1:11" ht="12.75">
      <c r="A27" s="80">
        <v>20</v>
      </c>
      <c r="B27" s="65">
        <f>'Сч-ТЭЦ'!Z27</f>
        <v>8064.000000000033</v>
      </c>
      <c r="C27" s="55">
        <f>'Сч-ТЭЦ'!S27+'Сч-ТЭЦ'!U27+'Сч-ТЭЦ'!W27+'Сч-ТЭЦ'!Y27</f>
        <v>7008.000000000016</v>
      </c>
      <c r="D27" s="64">
        <f>('ГПП-ТЭЦфид.связи'!AH29)</f>
        <v>9888.000000000011</v>
      </c>
      <c r="E27" s="68">
        <f>'Стор итог'!AH27</f>
        <v>6549.9999999999945</v>
      </c>
      <c r="F27" s="71">
        <f>'Сч-ГППфид'!AH29</f>
        <v>57749.9999999999</v>
      </c>
      <c r="G27" s="67">
        <f t="shared" si="0"/>
        <v>51199.999999999905</v>
      </c>
      <c r="H27" s="71">
        <f t="shared" si="3"/>
        <v>61087.99999999991</v>
      </c>
      <c r="I27" s="67">
        <f t="shared" si="2"/>
        <v>67637.99999999991</v>
      </c>
      <c r="K27" s="22"/>
    </row>
    <row r="28" spans="1:10" ht="12.75">
      <c r="A28" s="78">
        <v>21</v>
      </c>
      <c r="B28" s="65">
        <f>'Сч-ТЭЦ'!Z28</f>
        <v>7872.000000000003</v>
      </c>
      <c r="C28" s="55">
        <f>'Сч-ТЭЦ'!S28+'Сч-ТЭЦ'!U28+'Сч-ТЭЦ'!W28+'Сч-ТЭЦ'!Y28</f>
        <v>6719.99999999998</v>
      </c>
      <c r="D28" s="64">
        <f>('ГПП-ТЭЦфид.связи'!AH30)</f>
        <v>6624.000000000013</v>
      </c>
      <c r="E28" s="68">
        <f>'Стор итог'!AH28</f>
        <v>4937.999999999996</v>
      </c>
      <c r="F28" s="71">
        <f>'Сч-ГППфид'!AH30</f>
        <v>70421.99999999985</v>
      </c>
      <c r="G28" s="67">
        <f t="shared" si="0"/>
        <v>65483.999999999854</v>
      </c>
      <c r="H28" s="71">
        <f t="shared" si="3"/>
        <v>72107.99999999987</v>
      </c>
      <c r="I28" s="67">
        <f t="shared" si="2"/>
        <v>77045.99999999987</v>
      </c>
      <c r="J28" s="17" t="s">
        <v>125</v>
      </c>
    </row>
    <row r="29" spans="1:9" ht="12.75">
      <c r="A29" s="81">
        <v>22</v>
      </c>
      <c r="B29" s="65">
        <f>'Сч-ТЭЦ'!Z29</f>
        <v>8160.000000000014</v>
      </c>
      <c r="C29" s="55">
        <f>'Сч-ТЭЦ'!S29+'Сч-ТЭЦ'!U29+'Сч-ТЭЦ'!W29+'Сч-ТЭЦ'!Y29</f>
        <v>7008.000000000016</v>
      </c>
      <c r="D29" s="64">
        <f>('ГПП-ТЭЦфид.связи'!AH31)</f>
        <v>5951.999999999975</v>
      </c>
      <c r="E29" s="68">
        <f>'Стор итог'!AH29</f>
        <v>4700.600000000015</v>
      </c>
      <c r="F29" s="71">
        <f>'Сч-ГППфид'!AH31</f>
        <v>57386.99999999966</v>
      </c>
      <c r="G29" s="67">
        <f t="shared" si="0"/>
        <v>52686.399999999645</v>
      </c>
      <c r="H29" s="71">
        <f t="shared" si="3"/>
        <v>58638.39999999962</v>
      </c>
      <c r="I29" s="67">
        <f t="shared" si="2"/>
        <v>63338.999999999636</v>
      </c>
    </row>
    <row r="30" spans="1:9" ht="12.75">
      <c r="A30" s="81">
        <v>23</v>
      </c>
      <c r="B30" s="65">
        <f>'Сч-ТЭЦ'!Z30</f>
        <v>8064.000000000033</v>
      </c>
      <c r="C30" s="55">
        <f>'Сч-ТЭЦ'!S30+'Сч-ТЭЦ'!U30+'Сч-ТЭЦ'!W30+'Сч-ТЭЦ'!Y30</f>
        <v>6912.000000000011</v>
      </c>
      <c r="D30" s="64">
        <f>('ГПП-ТЭЦфид.связи'!AH32)</f>
        <v>6815.9999999999745</v>
      </c>
      <c r="E30" s="68">
        <f>'Стор итог'!AH30</f>
        <v>5739.799999999983</v>
      </c>
      <c r="F30" s="71">
        <f>'Сч-ГППфид'!AH32</f>
        <v>62997.00000000036</v>
      </c>
      <c r="G30" s="67">
        <f t="shared" si="0"/>
        <v>57257.200000000375</v>
      </c>
      <c r="H30" s="71">
        <f t="shared" si="3"/>
        <v>64073.200000000346</v>
      </c>
      <c r="I30" s="67">
        <f t="shared" si="2"/>
        <v>69813.00000000033</v>
      </c>
    </row>
    <row r="31" spans="1:9" ht="12.75">
      <c r="A31" s="81">
        <v>24</v>
      </c>
      <c r="B31" s="65">
        <f>'Сч-ТЭЦ'!Z31</f>
        <v>8159.999999999945</v>
      </c>
      <c r="C31" s="55">
        <f>'Сч-ТЭЦ'!S31+'Сч-ТЭЦ'!U31+'Сч-ТЭЦ'!W31+'Сч-ТЭЦ'!Y31</f>
        <v>6815.999999999987</v>
      </c>
      <c r="D31" s="64">
        <f>('ГПП-ТЭЦфид.связи'!AH33)</f>
        <v>6912.000000000024</v>
      </c>
      <c r="E31" s="68">
        <f>'Стор итог'!AH31</f>
        <v>4957.599999999974</v>
      </c>
      <c r="F31" s="71">
        <f>'Сч-ГППфид'!AH33</f>
        <v>46925.99999999987</v>
      </c>
      <c r="G31" s="67">
        <f t="shared" si="0"/>
        <v>41968.39999999989</v>
      </c>
      <c r="H31" s="71">
        <f t="shared" si="3"/>
        <v>48880.399999999914</v>
      </c>
      <c r="I31" s="67">
        <f t="shared" si="2"/>
        <v>53837.99999999989</v>
      </c>
    </row>
    <row r="32" spans="1:9" ht="12.75">
      <c r="A32" s="81">
        <v>1</v>
      </c>
      <c r="B32" s="124">
        <f>'Сч-ТЭЦ'!Z32</f>
        <v>7967.999999999984</v>
      </c>
      <c r="C32" s="125">
        <f>'Сч-ТЭЦ'!S32+'Сч-ТЭЦ'!U32+'Сч-ТЭЦ'!W32+'Сч-ТЭЦ'!Y32</f>
        <v>6720.000000000018</v>
      </c>
      <c r="D32" s="126">
        <f>('ГПП-ТЭЦфид.связи'!AH34)</f>
        <v>6527.999999999997</v>
      </c>
      <c r="E32" s="68">
        <f>'Стор итог'!AH32</f>
        <v>3927.20000000007</v>
      </c>
      <c r="F32" s="67">
        <f>'Сч-ГППфид'!AH34</f>
        <v>57716.9999999999</v>
      </c>
      <c r="G32" s="67">
        <f t="shared" si="0"/>
        <v>53789.79999999983</v>
      </c>
      <c r="H32" s="67">
        <f t="shared" si="3"/>
        <v>60317.79999999983</v>
      </c>
      <c r="I32" s="67">
        <f t="shared" si="2"/>
        <v>64244.9999999999</v>
      </c>
    </row>
    <row r="33" spans="1:9" ht="13.5" thickBot="1">
      <c r="A33" s="80">
        <v>2</v>
      </c>
      <c r="B33" s="127">
        <f>'Сч-ТЭЦ'!Z33</f>
        <v>7200</v>
      </c>
      <c r="C33" s="128">
        <f>'Сч-ТЭЦ'!S33+'Сч-ТЭЦ'!U33+'Сч-ТЭЦ'!W33+'Сч-ТЭЦ'!Y33</f>
        <v>6144.000000000001</v>
      </c>
      <c r="D33" s="129">
        <f>('ГПП-ТЭЦфид.связи'!AH35)</f>
        <v>6335.999999999967</v>
      </c>
      <c r="E33" s="82">
        <f>'Стор итог'!AH33</f>
        <v>4066.9999999999595</v>
      </c>
      <c r="F33" s="83">
        <f>'Сч-ГППфид'!AH35</f>
        <v>50952.000000000466</v>
      </c>
      <c r="G33" s="83">
        <f t="shared" si="0"/>
        <v>46885.00000000051</v>
      </c>
      <c r="H33" s="83">
        <f t="shared" si="3"/>
        <v>53221.00000000048</v>
      </c>
      <c r="I33" s="83">
        <f t="shared" si="2"/>
        <v>57288.00000000044</v>
      </c>
    </row>
    <row r="34" spans="1:16" ht="28.5" customHeight="1" thickBot="1">
      <c r="A34" s="39"/>
      <c r="B34" s="84">
        <f aca="true" t="shared" si="4" ref="B34:I34">SUM(B8:B31)</f>
        <v>153983.99999999997</v>
      </c>
      <c r="C34" s="84">
        <f t="shared" si="4"/>
        <v>126720.00000000001</v>
      </c>
      <c r="D34" s="84">
        <f t="shared" si="4"/>
        <v>126432</v>
      </c>
      <c r="E34" s="84">
        <f t="shared" si="4"/>
        <v>113713.79999999997</v>
      </c>
      <c r="F34" s="84">
        <f t="shared" si="4"/>
        <v>1420782</v>
      </c>
      <c r="G34" s="84">
        <f t="shared" si="4"/>
        <v>1307068.2</v>
      </c>
      <c r="H34" s="84">
        <f t="shared" si="4"/>
        <v>1433500.2</v>
      </c>
      <c r="I34" s="123">
        <f t="shared" si="4"/>
        <v>1547213.9999999998</v>
      </c>
      <c r="J34" s="56"/>
      <c r="K34" s="56"/>
      <c r="L34" s="56"/>
      <c r="M34" s="56"/>
      <c r="N34" s="56"/>
      <c r="O34" s="56"/>
      <c r="P34" s="56"/>
    </row>
    <row r="35" spans="1:11" ht="12.75">
      <c r="A35" s="2"/>
      <c r="K35" s="17" t="s">
        <v>126</v>
      </c>
    </row>
    <row r="36" ht="12.75">
      <c r="A36" s="2"/>
    </row>
    <row r="37" spans="1:4" ht="15">
      <c r="A37" s="2"/>
      <c r="B37" s="104"/>
      <c r="D37" t="s">
        <v>115</v>
      </c>
    </row>
    <row r="38" ht="12.75">
      <c r="A38" s="2"/>
    </row>
    <row r="39" ht="12.75">
      <c r="A39" s="2"/>
    </row>
    <row r="40" ht="12.75">
      <c r="A40" s="2"/>
    </row>
    <row r="41" ht="12.75">
      <c r="A41" s="2"/>
    </row>
  </sheetData>
  <sheetProtection/>
  <printOptions/>
  <pageMargins left="0.5905511811023623" right="0.1968503937007874" top="0.7874015748031497" bottom="0.1968503937007874" header="0.5118110236220472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"Гайский ГОК"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Колобов</dc:creator>
  <cp:keywords/>
  <dc:description/>
  <cp:lastModifiedBy>Яковлев Валерий Алексеевич (YAKOVLEV-VA - YAKOVLEV)</cp:lastModifiedBy>
  <cp:lastPrinted>2017-06-23T08:26:38Z</cp:lastPrinted>
  <dcterms:created xsi:type="dcterms:W3CDTF">2000-06-14T10:52:09Z</dcterms:created>
  <dcterms:modified xsi:type="dcterms:W3CDTF">2017-06-27T07:15:26Z</dcterms:modified>
  <cp:category/>
  <cp:version/>
  <cp:contentType/>
  <cp:contentStatus/>
</cp:coreProperties>
</file>