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8" activeTab="5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'IIочередь'!$A$1:$AQ$37</definedName>
    <definedName name="_xlnm.Print_Area" localSheetId="3">'Сч-ГППфид'!$A$2:$AO$37</definedName>
  </definedNames>
  <calcPr fullCalcOnLoad="1"/>
</workbook>
</file>

<file path=xl/comments4.xml><?xml version="1.0" encoding="utf-8"?>
<comments xmlns="http://schemas.openxmlformats.org/spreadsheetml/2006/main">
  <authors>
    <author>Колобов В.</author>
  </authors>
  <commentList>
    <comment ref="AH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3+7+11-13+19-21+27+31</t>
        </r>
      </text>
    </comment>
    <comment ref="AI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5+9+15-17+23-25+29+33</t>
        </r>
      </text>
    </comment>
    <comment ref="AM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34-38
</t>
        </r>
      </text>
    </comment>
    <comment ref="AN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36+39
</t>
        </r>
      </text>
    </comment>
    <comment ref="AO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38+40
</t>
        </r>
      </text>
    </comment>
  </commentList>
</comments>
</file>

<file path=xl/sharedStrings.xml><?xml version="1.0" encoding="utf-8"?>
<sst xmlns="http://schemas.openxmlformats.org/spreadsheetml/2006/main" count="386" uniqueCount="137">
  <si>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</si>
  <si>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</si>
  <si>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</si>
  <si>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</si>
  <si>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</si>
  <si>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</si>
  <si>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</si>
  <si>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</si>
  <si>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</si>
  <si>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</si>
  <si>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</si>
  <si>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</si>
  <si>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</si>
  <si>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</si>
  <si>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</si>
  <si>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</si>
  <si>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</si>
  <si>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</si>
  <si>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</si>
  <si>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</si>
  <si>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</si>
  <si>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</si>
  <si>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</si>
  <si>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</si>
  <si>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</si>
  <si>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</si>
  <si>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</si>
  <si>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</si>
  <si>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</si>
  <si>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</si>
  <si>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</si>
  <si>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</si>
  <si>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</si>
  <si>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</si>
  <si>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</si>
  <si>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</si>
  <si>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</si>
  <si>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</si>
  <si>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</si>
  <si>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</si>
  <si>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</si>
  <si>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</si>
  <si>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</si>
  <si>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</si>
  <si>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</si>
  <si>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</si>
  <si>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</si>
  <si>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П\СТ хвостового х.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</si>
  <si>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</si>
  <si>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</si>
  <si>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</si>
  <si>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</si>
  <si>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</si>
  <si>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</si>
  <si>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</si>
  <si>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</si>
  <si>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</si>
  <si>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</si>
  <si>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</si>
  <si>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</si>
  <si>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</si>
  <si>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</si>
  <si>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</si>
  <si>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</si>
  <si>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</si>
  <si>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</si>
  <si>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</si>
  <si>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</si>
  <si>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</si>
  <si>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</si>
  <si>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</si>
  <si>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</si>
  <si>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</si>
  <si>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>Кзу=</t>
  </si>
  <si>
    <t>Кзв=</t>
  </si>
  <si>
    <t xml:space="preserve">Дата:  </t>
  </si>
  <si>
    <t>Дата:</t>
  </si>
  <si>
    <t xml:space="preserve">Дата: </t>
  </si>
  <si>
    <t>P</t>
  </si>
  <si>
    <t>Q</t>
  </si>
  <si>
    <t>без субабонентов</t>
  </si>
  <si>
    <t>с субабонентами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</si>
  <si>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</si>
  <si>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</si>
  <si>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Ф№ 20</t>
  </si>
  <si>
    <t xml:space="preserve">                             Ф№ 45 </t>
  </si>
  <si>
    <t xml:space="preserve">                           Ф№ 46</t>
  </si>
  <si>
    <t>S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</si>
  <si>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</si>
  <si>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</si>
  <si>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</si>
  <si>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</si>
  <si>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</si>
  <si>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</si>
  <si>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</si>
  <si>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</si>
  <si>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</si>
  <si>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</si>
  <si>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</si>
  <si>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</si>
  <si>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</si>
  <si>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</si>
  <si>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</si>
  <si>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</si>
  <si>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</si>
  <si>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</si>
  <si>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</si>
  <si>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</si>
  <si>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</si>
  <si>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</si>
  <si>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</si>
  <si>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</si>
  <si>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</si>
  <si>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</si>
  <si>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</si>
  <si>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</si>
  <si>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</si>
  <si>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</si>
  <si>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</si>
  <si>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</si>
  <si>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</si>
  <si>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</si>
  <si>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</si>
  <si>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</si>
  <si>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</si>
  <si>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t>Ириклинская ГРЭС</t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</si>
  <si>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</si>
  <si>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</si>
  <si>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</si>
  <si>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</si>
  <si>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</si>
  <si>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</si>
  <si>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</si>
  <si>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Дата:   </t>
  </si>
  <si>
    <t xml:space="preserve">   Яч 14</t>
  </si>
  <si>
    <t>Ф№25 ЦРП-2</t>
  </si>
  <si>
    <t>4,41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</si>
</sst>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E+00;\ĝ"/>
    <numFmt numFmtId="174" formatCode="0.0E+00;\ࡘ"/>
    <numFmt numFmtId="175" formatCode="0.00E+00;\ࡘ"/>
    <numFmt numFmtId="176" formatCode="0E+00;\ࡘ"/>
    <numFmt numFmtId="177" formatCode="0.000E+00;\ࡘ"/>
    <numFmt numFmtId="178" formatCode="0.0000E+00;\ࡘ"/>
    <numFmt numFmtId="179" formatCode="0.00000E+00;\ࡘ"/>
    <numFmt numFmtId="180" formatCode="0.000000E+00;\ࡘ"/>
    <numFmt numFmtId="181" formatCode="0.0000000E+00;\ࡘ"/>
    <numFmt numFmtId="182" formatCode="0.00000000E+00;\ࡘ"/>
  </numFmts>
  <fonts count="5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6" fillId="0" borderId="0" xfId="0" applyNumberFormat="1" applyFont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1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K1">
      <selection activeCell="AC39" sqref="AC39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9.625" style="0" customWidth="1"/>
    <col min="20" max="20" width="10.75390625" style="0" customWidth="1"/>
    <col min="21" max="21" width="9.753906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8" t="s">
        <v>68</v>
      </c>
      <c r="H1" s="2"/>
      <c r="W1" s="2"/>
    </row>
    <row r="2" spans="2:25" ht="12.75">
      <c r="B2" s="18" t="s">
        <v>75</v>
      </c>
      <c r="C2" s="41">
        <v>43635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5" t="s">
        <v>40</v>
      </c>
      <c r="B4" s="4" t="s">
        <v>52</v>
      </c>
      <c r="C4" s="8" t="s">
        <v>55</v>
      </c>
      <c r="D4" s="8"/>
      <c r="E4" s="3"/>
      <c r="F4" s="8" t="s">
        <v>52</v>
      </c>
      <c r="G4" s="8" t="s">
        <v>56</v>
      </c>
      <c r="H4" s="8"/>
      <c r="I4" s="3"/>
      <c r="J4" s="8" t="s">
        <v>52</v>
      </c>
      <c r="K4" s="8" t="s">
        <v>57</v>
      </c>
      <c r="L4" s="8"/>
      <c r="M4" s="3"/>
      <c r="N4" s="8" t="s">
        <v>52</v>
      </c>
      <c r="O4" s="8" t="s">
        <v>58</v>
      </c>
      <c r="P4" s="8"/>
      <c r="Q4" s="3"/>
      <c r="R4" s="4" t="s">
        <v>61</v>
      </c>
      <c r="S4" s="3"/>
      <c r="T4" s="4" t="s">
        <v>62</v>
      </c>
      <c r="U4" s="3"/>
      <c r="V4" s="4" t="s">
        <v>63</v>
      </c>
      <c r="W4" s="3"/>
      <c r="X4" s="4" t="s">
        <v>64</v>
      </c>
      <c r="Y4" s="8"/>
      <c r="Z4" s="135" t="s">
        <v>51</v>
      </c>
      <c r="AA4" s="133" t="s">
        <v>51</v>
      </c>
      <c r="AB4" s="133" t="s">
        <v>51</v>
      </c>
      <c r="AD4" s="2"/>
    </row>
    <row r="5" spans="1:30" ht="13.5" thickBot="1">
      <c r="A5" s="7"/>
      <c r="B5" s="2" t="s">
        <v>53</v>
      </c>
      <c r="C5" s="13">
        <v>9600</v>
      </c>
      <c r="D5" s="10" t="s">
        <v>54</v>
      </c>
      <c r="E5" s="12">
        <v>9600</v>
      </c>
      <c r="F5" s="4" t="s">
        <v>53</v>
      </c>
      <c r="G5" s="3">
        <v>9600</v>
      </c>
      <c r="H5" s="4" t="s">
        <v>54</v>
      </c>
      <c r="I5" s="3">
        <v>9600</v>
      </c>
      <c r="J5" s="8" t="s">
        <v>53</v>
      </c>
      <c r="K5" s="3">
        <v>9600</v>
      </c>
      <c r="L5" s="4" t="s">
        <v>54</v>
      </c>
      <c r="M5" s="3">
        <v>9600</v>
      </c>
      <c r="N5" s="8" t="s">
        <v>53</v>
      </c>
      <c r="O5" s="3">
        <v>9600</v>
      </c>
      <c r="P5" s="4" t="s">
        <v>54</v>
      </c>
      <c r="Q5" s="3">
        <v>9600</v>
      </c>
      <c r="R5" s="4" t="s">
        <v>65</v>
      </c>
      <c r="S5" s="8">
        <v>9600</v>
      </c>
      <c r="T5" s="4" t="s">
        <v>65</v>
      </c>
      <c r="U5" s="8">
        <v>9600</v>
      </c>
      <c r="V5" s="4" t="s">
        <v>65</v>
      </c>
      <c r="W5" s="3">
        <v>9600</v>
      </c>
      <c r="X5" s="4" t="s">
        <v>65</v>
      </c>
      <c r="Y5" s="8">
        <v>9600</v>
      </c>
      <c r="Z5" s="135" t="s">
        <v>9</v>
      </c>
      <c r="AA5" s="133" t="s">
        <v>5</v>
      </c>
      <c r="AB5" s="133" t="s">
        <v>67</v>
      </c>
      <c r="AD5" s="2"/>
    </row>
    <row r="6" spans="1:30" ht="13.5" thickBot="1">
      <c r="A6" s="10"/>
      <c r="B6" s="4" t="s">
        <v>60</v>
      </c>
      <c r="C6" s="3" t="s">
        <v>31</v>
      </c>
      <c r="D6" s="6" t="s">
        <v>60</v>
      </c>
      <c r="E6" s="3" t="s">
        <v>59</v>
      </c>
      <c r="F6" s="3" t="s">
        <v>60</v>
      </c>
      <c r="G6" s="1" t="s">
        <v>31</v>
      </c>
      <c r="H6" s="1" t="s">
        <v>60</v>
      </c>
      <c r="I6" s="1" t="s">
        <v>5</v>
      </c>
      <c r="J6" s="3" t="s">
        <v>60</v>
      </c>
      <c r="K6" s="1" t="s">
        <v>31</v>
      </c>
      <c r="L6" s="1" t="s">
        <v>60</v>
      </c>
      <c r="M6" s="1" t="s">
        <v>5</v>
      </c>
      <c r="N6" s="3" t="s">
        <v>60</v>
      </c>
      <c r="O6" s="1" t="s">
        <v>31</v>
      </c>
      <c r="P6" s="1" t="s">
        <v>60</v>
      </c>
      <c r="Q6" s="1" t="s">
        <v>69</v>
      </c>
      <c r="R6" s="1" t="s">
        <v>60</v>
      </c>
      <c r="S6" s="1" t="s">
        <v>31</v>
      </c>
      <c r="T6" s="6" t="s">
        <v>60</v>
      </c>
      <c r="U6" s="6" t="s">
        <v>31</v>
      </c>
      <c r="V6" s="1" t="s">
        <v>60</v>
      </c>
      <c r="W6" s="1" t="s">
        <v>31</v>
      </c>
      <c r="X6" s="1" t="s">
        <v>60</v>
      </c>
      <c r="Y6" s="4" t="s">
        <v>31</v>
      </c>
      <c r="Z6" s="135" t="s">
        <v>19</v>
      </c>
      <c r="AA6" s="133"/>
      <c r="AB6" s="133" t="s">
        <v>66</v>
      </c>
      <c r="AD6" s="2"/>
    </row>
    <row r="7" spans="1:30" ht="13.5" thickBot="1">
      <c r="A7" s="1">
        <v>0</v>
      </c>
      <c r="B7" s="42"/>
      <c r="C7" s="6"/>
      <c r="D7" s="43"/>
      <c r="E7" s="1"/>
      <c r="F7" s="43">
        <v>24.74</v>
      </c>
      <c r="G7" s="1"/>
      <c r="H7" s="43">
        <v>58.26</v>
      </c>
      <c r="I7" s="1"/>
      <c r="J7" s="43">
        <v>7.34</v>
      </c>
      <c r="K7" s="1"/>
      <c r="L7" s="43">
        <v>4.95</v>
      </c>
      <c r="M7" s="1"/>
      <c r="N7" s="43"/>
      <c r="O7" s="1"/>
      <c r="P7" s="43"/>
      <c r="Q7" s="1"/>
      <c r="R7" s="43"/>
      <c r="S7" s="1"/>
      <c r="T7" s="43">
        <v>26.61</v>
      </c>
      <c r="U7" s="1"/>
      <c r="V7" s="43"/>
      <c r="W7" s="1"/>
      <c r="X7" s="43"/>
      <c r="Y7" s="4"/>
      <c r="Z7" s="135"/>
      <c r="AA7" s="134"/>
      <c r="AB7" s="133"/>
      <c r="AD7" s="2"/>
    </row>
    <row r="8" spans="1:28" ht="13.5" thickBot="1">
      <c r="A8" s="1">
        <v>1</v>
      </c>
      <c r="B8" s="43"/>
      <c r="C8" s="1">
        <f>C5*(B8-B7)</f>
        <v>0</v>
      </c>
      <c r="D8" s="43"/>
      <c r="E8" s="1">
        <f>E5*(D8-D7)</f>
        <v>0</v>
      </c>
      <c r="F8" s="43">
        <v>25.01</v>
      </c>
      <c r="G8" s="1">
        <f>G5*(F8-F7)</f>
        <v>2592.00000000003</v>
      </c>
      <c r="H8" s="43">
        <v>58.39</v>
      </c>
      <c r="I8" s="1">
        <f>I5*(H8-H7)</f>
        <v>1248.0000000000246</v>
      </c>
      <c r="J8" s="43">
        <v>7.42</v>
      </c>
      <c r="K8" s="1">
        <f>K5*(J8-J7)</f>
        <v>768.0000000000007</v>
      </c>
      <c r="L8" s="43">
        <v>5</v>
      </c>
      <c r="M8" s="1">
        <f>M5*(L8-L7)</f>
        <v>479.9999999999983</v>
      </c>
      <c r="N8" s="43"/>
      <c r="O8" s="1">
        <f>O5*(N8-N7)</f>
        <v>0</v>
      </c>
      <c r="P8" s="43"/>
      <c r="Q8" s="1">
        <f>Q5*(P8-P7)</f>
        <v>0</v>
      </c>
      <c r="R8" s="43"/>
      <c r="S8" s="1">
        <f>S5*(R8-R7)</f>
        <v>0</v>
      </c>
      <c r="T8" s="43">
        <v>26.86</v>
      </c>
      <c r="U8" s="1">
        <f>U5*(T8-T7)</f>
        <v>2400</v>
      </c>
      <c r="V8" s="43"/>
      <c r="W8" s="1">
        <f>W5*(V8-V7)</f>
        <v>0</v>
      </c>
      <c r="X8" s="43"/>
      <c r="Y8" s="4">
        <f>Y5*(X8-X7)</f>
        <v>0</v>
      </c>
      <c r="Z8" s="135">
        <f aca="true" t="shared" si="0" ref="Z8:Z33">C8+G8+K8+O8</f>
        <v>3360.000000000031</v>
      </c>
      <c r="AA8" s="134">
        <f aca="true" t="shared" si="1" ref="AA8:AA33">E8+I8+M8+Q8</f>
        <v>1728.0000000000227</v>
      </c>
      <c r="AB8" s="133">
        <f aca="true" t="shared" si="2" ref="AB8:AB23">SQRT(Z8^2+AA8^2)</f>
        <v>3778.304381597688</v>
      </c>
    </row>
    <row r="9" spans="1:28" ht="13.5" thickBot="1">
      <c r="A9" s="1">
        <v>2</v>
      </c>
      <c r="B9" s="43"/>
      <c r="C9" s="1">
        <f>C5*(B9-B8)</f>
        <v>0</v>
      </c>
      <c r="D9" s="43"/>
      <c r="E9" s="1">
        <f>E5*(D9-D8)</f>
        <v>0</v>
      </c>
      <c r="F9" s="43">
        <v>25.28</v>
      </c>
      <c r="G9" s="1">
        <f>G5*(F9-F8)</f>
        <v>2591.999999999996</v>
      </c>
      <c r="H9" s="43">
        <v>58.51</v>
      </c>
      <c r="I9" s="1">
        <f>I5*(H9-H8)</f>
        <v>1151.9999999999754</v>
      </c>
      <c r="J9" s="43">
        <v>7.5</v>
      </c>
      <c r="K9" s="1">
        <f>K5*(J9-J8)</f>
        <v>768.0000000000007</v>
      </c>
      <c r="L9" s="43">
        <v>5.03</v>
      </c>
      <c r="M9" s="1">
        <f>M5*(L9-L8)</f>
        <v>288.0000000000024</v>
      </c>
      <c r="N9" s="43"/>
      <c r="O9" s="1">
        <f>O5*(N9-N8)</f>
        <v>0</v>
      </c>
      <c r="P9" s="43"/>
      <c r="Q9" s="1">
        <f>Q5*(P9-P8)</f>
        <v>0</v>
      </c>
      <c r="R9" s="43"/>
      <c r="S9" s="1">
        <f>S5*(R9-R8)</f>
        <v>0</v>
      </c>
      <c r="T9" s="43">
        <v>27.12</v>
      </c>
      <c r="U9" s="1">
        <f>U5*(T9-T8)</f>
        <v>2496.000000000015</v>
      </c>
      <c r="V9" s="43"/>
      <c r="W9" s="1">
        <f>W5*(V9-V8)</f>
        <v>0</v>
      </c>
      <c r="X9" s="43"/>
      <c r="Y9" s="4">
        <f>Y5*(X9-X8)</f>
        <v>0</v>
      </c>
      <c r="Z9" s="135">
        <f t="shared" si="0"/>
        <v>3359.9999999999964</v>
      </c>
      <c r="AA9" s="134">
        <f t="shared" si="1"/>
        <v>1439.9999999999777</v>
      </c>
      <c r="AB9" s="133">
        <f t="shared" si="2"/>
        <v>3655.571090814664</v>
      </c>
    </row>
    <row r="10" spans="1:29" ht="13.5" thickBot="1">
      <c r="A10" s="1">
        <v>3</v>
      </c>
      <c r="B10" s="43"/>
      <c r="C10" s="1">
        <f>C5*(B10-B9)</f>
        <v>0</v>
      </c>
      <c r="D10" s="43"/>
      <c r="E10" s="1">
        <f>E5*(D10-D9)</f>
        <v>0</v>
      </c>
      <c r="F10" s="43">
        <v>25.55</v>
      </c>
      <c r="G10" s="1">
        <f>G5*(F10-F9)</f>
        <v>2591.999999999996</v>
      </c>
      <c r="H10" s="43">
        <v>58.63</v>
      </c>
      <c r="I10" s="1">
        <f>I5*(H10-H9)</f>
        <v>1152.0000000000437</v>
      </c>
      <c r="J10" s="43">
        <v>7.57</v>
      </c>
      <c r="K10" s="1">
        <f>K5*(J10-J9)</f>
        <v>672.0000000000027</v>
      </c>
      <c r="L10" s="43">
        <v>5.07</v>
      </c>
      <c r="M10" s="1">
        <f>M5*(L10-L9)</f>
        <v>384.00000000000034</v>
      </c>
      <c r="N10" s="43"/>
      <c r="O10" s="1">
        <f>O5*(N10-N9)</f>
        <v>0</v>
      </c>
      <c r="P10" s="43"/>
      <c r="Q10" s="1">
        <f>Q5*(P10-P9)</f>
        <v>0</v>
      </c>
      <c r="R10" s="43"/>
      <c r="S10" s="1">
        <f>S5*(R10-R9)</f>
        <v>0</v>
      </c>
      <c r="T10" s="43">
        <v>27.37</v>
      </c>
      <c r="U10" s="1">
        <f>U5*(T10-T9)</f>
        <v>2400</v>
      </c>
      <c r="V10" s="43"/>
      <c r="W10" s="1">
        <f>W5*(V10-V9)</f>
        <v>0</v>
      </c>
      <c r="X10" s="43"/>
      <c r="Y10" s="4">
        <f>Y5*(X10-X9)</f>
        <v>0</v>
      </c>
      <c r="Z10" s="135">
        <f t="shared" si="0"/>
        <v>3263.9999999999986</v>
      </c>
      <c r="AA10" s="134">
        <f t="shared" si="1"/>
        <v>1536.000000000044</v>
      </c>
      <c r="AB10" s="133">
        <f t="shared" si="2"/>
        <v>3607.352491786757</v>
      </c>
      <c r="AC10" s="2"/>
    </row>
    <row r="11" spans="1:28" ht="13.5" thickBot="1">
      <c r="A11" s="1">
        <v>4</v>
      </c>
      <c r="B11" s="43"/>
      <c r="C11" s="1">
        <f>C5*(B11-B10)</f>
        <v>0</v>
      </c>
      <c r="D11" s="43"/>
      <c r="E11" s="1">
        <f>E5*(D11-D10)</f>
        <v>0</v>
      </c>
      <c r="F11" s="43">
        <v>25.83</v>
      </c>
      <c r="G11" s="1">
        <f>G5*(F11-F10)</f>
        <v>2687.999999999977</v>
      </c>
      <c r="H11" s="43">
        <v>58.77</v>
      </c>
      <c r="I11" s="1">
        <f>I5*(H11-H10)</f>
        <v>1344.0000000000055</v>
      </c>
      <c r="J11" s="43">
        <v>7.66</v>
      </c>
      <c r="K11" s="1">
        <f>K5*(J11-J10)</f>
        <v>863.9999999999986</v>
      </c>
      <c r="L11" s="43">
        <v>5.16</v>
      </c>
      <c r="M11" s="1">
        <f>M5*(L11-L10)</f>
        <v>863.9999999999986</v>
      </c>
      <c r="N11" s="43"/>
      <c r="O11" s="1">
        <f>O5*(N11-N10)</f>
        <v>0</v>
      </c>
      <c r="P11" s="43"/>
      <c r="Q11" s="1">
        <f>Q5*(P11-P10)</f>
        <v>0</v>
      </c>
      <c r="R11" s="43"/>
      <c r="S11" s="1">
        <f>S5*(R11-R10)</f>
        <v>0</v>
      </c>
      <c r="T11" s="43">
        <v>27.63</v>
      </c>
      <c r="U11" s="1">
        <f>U5*(T11-T10)</f>
        <v>2495.999999999981</v>
      </c>
      <c r="V11" s="43"/>
      <c r="W11" s="1">
        <f>W5*(V11-V10)</f>
        <v>0</v>
      </c>
      <c r="X11" s="43"/>
      <c r="Y11" s="4">
        <f>Y5*(X11-X10)</f>
        <v>0</v>
      </c>
      <c r="Z11" s="135">
        <f t="shared" si="0"/>
        <v>3551.9999999999754</v>
      </c>
      <c r="AA11" s="134">
        <f t="shared" si="1"/>
        <v>2208.000000000004</v>
      </c>
      <c r="AB11" s="133">
        <f t="shared" si="2"/>
        <v>4182.340014872038</v>
      </c>
    </row>
    <row r="12" spans="1:28" ht="13.5" thickBot="1">
      <c r="A12" s="1">
        <v>5</v>
      </c>
      <c r="B12" s="43"/>
      <c r="C12" s="1">
        <f>C5*(B12-B11)</f>
        <v>0</v>
      </c>
      <c r="D12" s="43"/>
      <c r="E12" s="1">
        <f>E5*(D12-D11)</f>
        <v>0</v>
      </c>
      <c r="F12" s="43">
        <v>26.1</v>
      </c>
      <c r="G12" s="1">
        <f>G5*(F12-F11)</f>
        <v>2592.00000000003</v>
      </c>
      <c r="H12" s="43">
        <v>58.9</v>
      </c>
      <c r="I12" s="1">
        <f>I5*(H12-H11)</f>
        <v>1247.9999999999563</v>
      </c>
      <c r="J12" s="43">
        <v>7.73</v>
      </c>
      <c r="K12" s="1">
        <f>K5*(J12-J11)</f>
        <v>672.0000000000027</v>
      </c>
      <c r="L12" s="43">
        <v>5.22</v>
      </c>
      <c r="M12" s="1">
        <f>M5*(L12-L11)</f>
        <v>575.9999999999962</v>
      </c>
      <c r="N12" s="43"/>
      <c r="O12" s="1">
        <f>O5*(N12-N11)</f>
        <v>0</v>
      </c>
      <c r="P12" s="43"/>
      <c r="Q12" s="1">
        <f>Q5*(P12-P11)</f>
        <v>0</v>
      </c>
      <c r="R12" s="43"/>
      <c r="S12" s="1">
        <f>S5*(R12-R11)</f>
        <v>0</v>
      </c>
      <c r="T12" s="43">
        <v>27.89</v>
      </c>
      <c r="U12" s="1">
        <f>U5*(T12-T11)</f>
        <v>2496.000000000015</v>
      </c>
      <c r="V12" s="43"/>
      <c r="W12" s="1">
        <f>W5*(V12-V11)</f>
        <v>0</v>
      </c>
      <c r="X12" s="43"/>
      <c r="Y12" s="4">
        <f>Y5*(X12-X11)</f>
        <v>0</v>
      </c>
      <c r="Z12" s="135">
        <f t="shared" si="0"/>
        <v>3264.0000000000327</v>
      </c>
      <c r="AA12" s="134">
        <f t="shared" si="1"/>
        <v>1823.9999999999527</v>
      </c>
      <c r="AB12" s="133">
        <f t="shared" si="2"/>
        <v>3739.073682076891</v>
      </c>
    </row>
    <row r="13" spans="1:28" ht="13.5" thickBot="1">
      <c r="A13" s="1">
        <v>6</v>
      </c>
      <c r="B13" s="43"/>
      <c r="C13" s="1">
        <f>C5*(B13-B12)</f>
        <v>0</v>
      </c>
      <c r="D13" s="43"/>
      <c r="E13" s="1">
        <f>E5*(D13-D12)</f>
        <v>0</v>
      </c>
      <c r="F13" s="43">
        <v>26.37</v>
      </c>
      <c r="G13" s="1">
        <f>G5*(F13-F12)</f>
        <v>2591.999999999996</v>
      </c>
      <c r="H13" s="43">
        <v>59.03</v>
      </c>
      <c r="I13" s="1">
        <f>I5*(H13-H12)</f>
        <v>1248.0000000000246</v>
      </c>
      <c r="J13" s="43">
        <v>7.81</v>
      </c>
      <c r="K13" s="1">
        <f>K5*(J13-J12)</f>
        <v>767.9999999999922</v>
      </c>
      <c r="L13" s="43">
        <v>5.28</v>
      </c>
      <c r="M13" s="1">
        <f>M5*(L13-L12)</f>
        <v>576.0000000000048</v>
      </c>
      <c r="N13" s="43"/>
      <c r="O13" s="1">
        <f>O5*(N13-N12)</f>
        <v>0</v>
      </c>
      <c r="P13" s="43"/>
      <c r="Q13" s="1">
        <f>Q5*(P13-P12)</f>
        <v>0</v>
      </c>
      <c r="R13" s="43"/>
      <c r="S13" s="1">
        <f>S5*(R13-R12)</f>
        <v>0</v>
      </c>
      <c r="T13" s="43">
        <v>28.14</v>
      </c>
      <c r="U13" s="1">
        <f>U5*(T13-T12)</f>
        <v>2400</v>
      </c>
      <c r="V13" s="43"/>
      <c r="W13" s="1">
        <f>W5*(V13-V12)</f>
        <v>0</v>
      </c>
      <c r="X13" s="43"/>
      <c r="Y13" s="4">
        <f>Y5*(X13-X12)</f>
        <v>0</v>
      </c>
      <c r="Z13" s="135">
        <f t="shared" si="0"/>
        <v>3359.999999999988</v>
      </c>
      <c r="AA13" s="134">
        <f t="shared" si="1"/>
        <v>1824.0000000000293</v>
      </c>
      <c r="AB13" s="133">
        <f t="shared" si="2"/>
        <v>3823.16308833406</v>
      </c>
    </row>
    <row r="14" spans="1:28" ht="13.5" thickBot="1">
      <c r="A14" s="1">
        <v>7</v>
      </c>
      <c r="B14" s="43"/>
      <c r="C14" s="1">
        <f>C5*(B14-B13)</f>
        <v>0</v>
      </c>
      <c r="D14" s="43"/>
      <c r="E14" s="1">
        <f>E5*(D14-D13)</f>
        <v>0</v>
      </c>
      <c r="F14" s="43">
        <v>26.64</v>
      </c>
      <c r="G14" s="1">
        <f>G5*(F14-F13)</f>
        <v>2591.999999999996</v>
      </c>
      <c r="H14" s="43">
        <v>59.17</v>
      </c>
      <c r="I14" s="1">
        <f>I5*(H14-H13)</f>
        <v>1344.0000000000055</v>
      </c>
      <c r="J14" s="43">
        <v>7.89</v>
      </c>
      <c r="K14" s="1">
        <f>K5*(J14-J13)</f>
        <v>768.0000000000007</v>
      </c>
      <c r="L14" s="43">
        <v>5.35</v>
      </c>
      <c r="M14" s="1">
        <f>M5*(L14-L13)</f>
        <v>671.9999999999942</v>
      </c>
      <c r="N14" s="43"/>
      <c r="O14" s="1">
        <f>O5*(N14-N13)</f>
        <v>0</v>
      </c>
      <c r="P14" s="43"/>
      <c r="Q14" s="1">
        <f>Q5*(P14-P13)</f>
        <v>0</v>
      </c>
      <c r="R14" s="43"/>
      <c r="S14" s="1">
        <f>S5*(R14-R13)</f>
        <v>0</v>
      </c>
      <c r="T14" s="43">
        <v>28.39</v>
      </c>
      <c r="U14" s="1">
        <f>U5*(T14-T13)</f>
        <v>2400</v>
      </c>
      <c r="V14" s="43"/>
      <c r="W14" s="1">
        <f>W5*(V14-V13)</f>
        <v>0</v>
      </c>
      <c r="X14" s="43"/>
      <c r="Y14" s="4">
        <f>Y5*(X14-X13)</f>
        <v>0</v>
      </c>
      <c r="Z14" s="135">
        <f t="shared" si="0"/>
        <v>3359.9999999999964</v>
      </c>
      <c r="AA14" s="134">
        <f t="shared" si="1"/>
        <v>2015.9999999999995</v>
      </c>
      <c r="AB14" s="133">
        <f t="shared" si="2"/>
        <v>3918.3996733360386</v>
      </c>
    </row>
    <row r="15" spans="1:28" ht="13.5" thickBot="1">
      <c r="A15" s="1">
        <v>8</v>
      </c>
      <c r="B15" s="43"/>
      <c r="C15" s="1">
        <f>C5*(B15-B14)</f>
        <v>0</v>
      </c>
      <c r="D15" s="43"/>
      <c r="E15" s="1">
        <f>E5*(D15-D14)</f>
        <v>0</v>
      </c>
      <c r="F15" s="43">
        <v>26.98</v>
      </c>
      <c r="G15" s="1">
        <f>G5*(F15-F14)</f>
        <v>3263.9999999999986</v>
      </c>
      <c r="H15" s="43">
        <v>59.31</v>
      </c>
      <c r="I15" s="1">
        <f>I5*(H15-H14)</f>
        <v>1344.0000000000055</v>
      </c>
      <c r="J15" s="43">
        <v>7.98</v>
      </c>
      <c r="K15" s="1">
        <f>K5*(J15-J14)</f>
        <v>864.0000000000072</v>
      </c>
      <c r="L15" s="43">
        <v>5.41</v>
      </c>
      <c r="M15" s="1">
        <f>M5*(L15-L14)</f>
        <v>576.0000000000048</v>
      </c>
      <c r="N15" s="43"/>
      <c r="O15" s="1">
        <f>O5*(N15-N14)</f>
        <v>0</v>
      </c>
      <c r="P15" s="43"/>
      <c r="Q15" s="1">
        <f>Q5*(P15-P14)</f>
        <v>0</v>
      </c>
      <c r="R15" s="43"/>
      <c r="S15" s="1">
        <f>S5*(R15-R14)</f>
        <v>0</v>
      </c>
      <c r="T15" s="43">
        <v>28.65</v>
      </c>
      <c r="U15" s="1">
        <f>U5*(T15-T14)</f>
        <v>2495.999999999981</v>
      </c>
      <c r="V15" s="43"/>
      <c r="W15" s="1">
        <f>W5*(V15-V14)</f>
        <v>0</v>
      </c>
      <c r="X15" s="43"/>
      <c r="Y15" s="4">
        <f>Y5*(X15-X14)</f>
        <v>0</v>
      </c>
      <c r="Z15" s="135">
        <f t="shared" si="0"/>
        <v>4128.0000000000055</v>
      </c>
      <c r="AA15" s="134">
        <f t="shared" si="1"/>
        <v>1920.0000000000102</v>
      </c>
      <c r="AB15" s="133">
        <f t="shared" si="2"/>
        <v>4552.667789329689</v>
      </c>
    </row>
    <row r="16" spans="1:28" ht="13.5" thickBot="1">
      <c r="A16" s="1">
        <v>9</v>
      </c>
      <c r="B16" s="43"/>
      <c r="C16" s="1">
        <f>C5*(B16-B15)</f>
        <v>0</v>
      </c>
      <c r="D16" s="43"/>
      <c r="E16" s="1">
        <f>E5*(D16-D15)</f>
        <v>0</v>
      </c>
      <c r="F16" s="43">
        <v>27.17</v>
      </c>
      <c r="G16" s="1">
        <f>G5*(F16-F15)</f>
        <v>1824.0000000000123</v>
      </c>
      <c r="H16" s="43">
        <v>59.43</v>
      </c>
      <c r="I16" s="1">
        <f>I5*(H16-H15)</f>
        <v>1151.9999999999754</v>
      </c>
      <c r="J16" s="43">
        <v>8.05</v>
      </c>
      <c r="K16" s="1">
        <f>K5*(J16-J15)</f>
        <v>672.0000000000027</v>
      </c>
      <c r="L16" s="43">
        <v>5.47</v>
      </c>
      <c r="M16" s="1">
        <f>M5*(L16-L15)</f>
        <v>575.9999999999962</v>
      </c>
      <c r="N16" s="43"/>
      <c r="O16" s="1">
        <f>O5*(N16-N15)</f>
        <v>0</v>
      </c>
      <c r="P16" s="43"/>
      <c r="Q16" s="1">
        <f>Q5*(P16-P15)</f>
        <v>0</v>
      </c>
      <c r="R16" s="43"/>
      <c r="S16" s="1">
        <f>S5*(R16-R15)</f>
        <v>0</v>
      </c>
      <c r="T16" s="43">
        <v>28.87</v>
      </c>
      <c r="U16" s="1">
        <f>U5*(T16-T15)</f>
        <v>2112.000000000023</v>
      </c>
      <c r="V16" s="43"/>
      <c r="W16" s="1">
        <f>W5*(V16-V15)</f>
        <v>0</v>
      </c>
      <c r="X16" s="43"/>
      <c r="Y16" s="4">
        <f>Y5*(X16-X15)</f>
        <v>0</v>
      </c>
      <c r="Z16" s="135">
        <f t="shared" si="0"/>
        <v>2496.000000000015</v>
      </c>
      <c r="AA16" s="134">
        <f t="shared" si="1"/>
        <v>1727.9999999999718</v>
      </c>
      <c r="AB16" s="133">
        <f t="shared" si="2"/>
        <v>3035.7865537616403</v>
      </c>
    </row>
    <row r="17" spans="1:28" ht="13.5" thickBot="1">
      <c r="A17" s="1">
        <v>10</v>
      </c>
      <c r="B17" s="43"/>
      <c r="C17" s="1">
        <f>C5*(B17-B16)</f>
        <v>0</v>
      </c>
      <c r="D17" s="43"/>
      <c r="E17" s="1">
        <f>E5*(D17-D16)</f>
        <v>0</v>
      </c>
      <c r="F17" s="43">
        <v>27.43</v>
      </c>
      <c r="G17" s="1">
        <f>G5*(F17-F16)</f>
        <v>2495.999999999981</v>
      </c>
      <c r="H17" s="43">
        <v>59.57</v>
      </c>
      <c r="I17" s="1">
        <f>I5*(H17-H16)</f>
        <v>1344.0000000000055</v>
      </c>
      <c r="J17" s="43">
        <v>8.13</v>
      </c>
      <c r="K17" s="1">
        <f>K5*(J17-J16)</f>
        <v>768.0000000000007</v>
      </c>
      <c r="L17" s="43">
        <v>5.55</v>
      </c>
      <c r="M17" s="1">
        <f>M5*(L17-L16)</f>
        <v>768.0000000000007</v>
      </c>
      <c r="N17" s="43"/>
      <c r="O17" s="1">
        <f>O5*(N17-N16)</f>
        <v>0</v>
      </c>
      <c r="P17" s="43"/>
      <c r="Q17" s="1">
        <f>Q5*(P17-P16)</f>
        <v>0</v>
      </c>
      <c r="R17" s="43"/>
      <c r="S17" s="1">
        <f>S5*(R17-R16)</f>
        <v>0</v>
      </c>
      <c r="T17" s="43">
        <v>29.12</v>
      </c>
      <c r="U17" s="1">
        <f>U5*(T17-T16)</f>
        <v>2400</v>
      </c>
      <c r="V17" s="43"/>
      <c r="W17" s="1">
        <f>W5*(V17-V16)</f>
        <v>0</v>
      </c>
      <c r="X17" s="43"/>
      <c r="Y17" s="4">
        <f>Y5*(X17-X16)</f>
        <v>0</v>
      </c>
      <c r="Z17" s="135">
        <f t="shared" si="0"/>
        <v>3263.999999999982</v>
      </c>
      <c r="AA17" s="134">
        <f t="shared" si="1"/>
        <v>2112.0000000000064</v>
      </c>
      <c r="AB17" s="133">
        <f t="shared" si="2"/>
        <v>3887.703692412773</v>
      </c>
    </row>
    <row r="18" spans="1:28" ht="13.5" thickBot="1">
      <c r="A18" s="1">
        <v>11</v>
      </c>
      <c r="B18" s="43"/>
      <c r="C18" s="1">
        <f>C5*(B18-B17)</f>
        <v>0</v>
      </c>
      <c r="D18" s="43"/>
      <c r="E18" s="1">
        <f>E5*(D18-D17)</f>
        <v>0</v>
      </c>
      <c r="F18" s="43">
        <v>27.69</v>
      </c>
      <c r="G18" s="1">
        <f>G5*(F18-F17)</f>
        <v>2496.000000000015</v>
      </c>
      <c r="H18" s="43">
        <v>59.71</v>
      </c>
      <c r="I18" s="1">
        <f>I5*(H18-H17)</f>
        <v>1344.0000000000055</v>
      </c>
      <c r="J18" s="43">
        <v>8.21</v>
      </c>
      <c r="K18" s="1">
        <f>K5*(J18-J17)</f>
        <v>768.0000000000007</v>
      </c>
      <c r="L18" s="43">
        <v>5.63</v>
      </c>
      <c r="M18" s="1">
        <f>M5*(L18-L17)</f>
        <v>768.0000000000007</v>
      </c>
      <c r="N18" s="43"/>
      <c r="O18" s="1">
        <f>O5*(N18-N17)</f>
        <v>0</v>
      </c>
      <c r="P18" s="43"/>
      <c r="Q18" s="1">
        <f>Q5*(P18-P17)</f>
        <v>0</v>
      </c>
      <c r="R18" s="43"/>
      <c r="S18" s="1">
        <f>S5*(R18-R17)</f>
        <v>0</v>
      </c>
      <c r="T18" s="43">
        <v>29.36</v>
      </c>
      <c r="U18" s="1">
        <f>U5*(T18-T17)</f>
        <v>2303.999999999985</v>
      </c>
      <c r="V18" s="43"/>
      <c r="W18" s="1">
        <f>W5*(V18-V17)</f>
        <v>0</v>
      </c>
      <c r="X18" s="43"/>
      <c r="Y18" s="4">
        <f>Y5*(X18-X17)</f>
        <v>0</v>
      </c>
      <c r="Z18" s="135">
        <f t="shared" si="0"/>
        <v>3264.0000000000155</v>
      </c>
      <c r="AA18" s="134">
        <f t="shared" si="1"/>
        <v>2112.0000000000064</v>
      </c>
      <c r="AB18" s="133">
        <f t="shared" si="2"/>
        <v>3887.703692412801</v>
      </c>
    </row>
    <row r="19" spans="1:28" ht="13.5" thickBot="1">
      <c r="A19" s="1">
        <v>12</v>
      </c>
      <c r="B19" s="43"/>
      <c r="C19" s="1">
        <f>C5*(B19-B18)</f>
        <v>0</v>
      </c>
      <c r="D19" s="43"/>
      <c r="E19" s="1">
        <f>E5*(D19-D18)</f>
        <v>0</v>
      </c>
      <c r="F19" s="43">
        <v>27.96</v>
      </c>
      <c r="G19" s="1">
        <f>G5*(F19-F18)</f>
        <v>2591.999999999996</v>
      </c>
      <c r="H19" s="43">
        <v>59.85</v>
      </c>
      <c r="I19" s="1">
        <f>I5*(H19-H18)</f>
        <v>1344.0000000000055</v>
      </c>
      <c r="J19" s="43">
        <v>8.29</v>
      </c>
      <c r="K19" s="1">
        <f>K5*(J19-J18)</f>
        <v>767.9999999999836</v>
      </c>
      <c r="L19" s="43">
        <v>5.68</v>
      </c>
      <c r="M19" s="1">
        <f>M5*(L19-L18)</f>
        <v>479.9999999999983</v>
      </c>
      <c r="N19" s="43"/>
      <c r="O19" s="1">
        <f>O5*(N19-N18)</f>
        <v>0</v>
      </c>
      <c r="P19" s="43"/>
      <c r="Q19" s="1">
        <f>Q5*(P19-P18)</f>
        <v>0</v>
      </c>
      <c r="R19" s="43"/>
      <c r="S19" s="1">
        <f>S5*(R19-R18)</f>
        <v>0</v>
      </c>
      <c r="T19" s="43">
        <v>29.61</v>
      </c>
      <c r="U19" s="1">
        <f>U5*(T19-T18)</f>
        <v>2400</v>
      </c>
      <c r="V19" s="43"/>
      <c r="W19" s="1">
        <f>W5*(V19-V18)</f>
        <v>0</v>
      </c>
      <c r="X19" s="43"/>
      <c r="Y19" s="4">
        <f>Y5*(X19-X18)</f>
        <v>0</v>
      </c>
      <c r="Z19" s="135">
        <f t="shared" si="0"/>
        <v>3359.9999999999795</v>
      </c>
      <c r="AA19" s="134">
        <f t="shared" si="1"/>
        <v>1824.0000000000036</v>
      </c>
      <c r="AB19" s="133">
        <f t="shared" si="2"/>
        <v>3823.16308833404</v>
      </c>
    </row>
    <row r="20" spans="1:28" ht="13.5" thickBot="1">
      <c r="A20" s="1">
        <v>13</v>
      </c>
      <c r="B20" s="43"/>
      <c r="C20" s="1">
        <f>C5*(B20-B19)</f>
        <v>0</v>
      </c>
      <c r="D20" s="43"/>
      <c r="E20" s="1">
        <f>E5*(D20-D19)</f>
        <v>0</v>
      </c>
      <c r="F20" s="43">
        <v>28.23</v>
      </c>
      <c r="G20" s="1">
        <f>G5*(F20-F19)</f>
        <v>2591.999999999996</v>
      </c>
      <c r="H20" s="43">
        <v>60</v>
      </c>
      <c r="I20" s="1">
        <f>I5*(H20-H19)</f>
        <v>1439.9999999999864</v>
      </c>
      <c r="J20" s="43">
        <v>8.37</v>
      </c>
      <c r="K20" s="1">
        <f>K5*(J20-J19)</f>
        <v>768.0000000000007</v>
      </c>
      <c r="L20" s="43">
        <v>5.74</v>
      </c>
      <c r="M20" s="1">
        <f>M5*(L20-L19)</f>
        <v>576.0000000000048</v>
      </c>
      <c r="N20" s="43"/>
      <c r="O20" s="1">
        <f>O5*(N20-N19)</f>
        <v>0</v>
      </c>
      <c r="P20" s="43"/>
      <c r="Q20" s="1">
        <f>Q5*(P20-P19)</f>
        <v>0</v>
      </c>
      <c r="R20" s="43"/>
      <c r="S20" s="1">
        <f>S5*(R20-R19)</f>
        <v>0</v>
      </c>
      <c r="T20" s="43">
        <v>29.87</v>
      </c>
      <c r="U20" s="1">
        <f>U5*(T20-T19)</f>
        <v>2496.000000000015</v>
      </c>
      <c r="V20" s="43"/>
      <c r="W20" s="1">
        <f>W5*(V20-V19)</f>
        <v>0</v>
      </c>
      <c r="X20" s="43"/>
      <c r="Y20" s="4">
        <f>Y5*(X20-X19)</f>
        <v>0</v>
      </c>
      <c r="Z20" s="135">
        <f t="shared" si="0"/>
        <v>3359.9999999999964</v>
      </c>
      <c r="AA20" s="134">
        <f t="shared" si="1"/>
        <v>2015.9999999999911</v>
      </c>
      <c r="AB20" s="133">
        <f t="shared" si="2"/>
        <v>3918.399673336034</v>
      </c>
    </row>
    <row r="21" spans="1:28" ht="13.5" thickBot="1">
      <c r="A21" s="1">
        <v>14</v>
      </c>
      <c r="B21" s="43"/>
      <c r="C21" s="1">
        <f>C5*(B21-B20)</f>
        <v>0</v>
      </c>
      <c r="D21" s="43"/>
      <c r="E21" s="1">
        <f>E5*(D21-D20)</f>
        <v>0</v>
      </c>
      <c r="F21" s="43">
        <v>28.5</v>
      </c>
      <c r="G21" s="1">
        <f>G5*(F21-F20)</f>
        <v>2591.999999999996</v>
      </c>
      <c r="H21" s="43">
        <v>60.15</v>
      </c>
      <c r="I21" s="1">
        <f>I5*(H21-H20)</f>
        <v>1439.9999999999864</v>
      </c>
      <c r="J21" s="43">
        <v>8.46</v>
      </c>
      <c r="K21" s="1">
        <f>K5*(J21-J20)</f>
        <v>864.0000000000157</v>
      </c>
      <c r="L21" s="43">
        <v>5.78</v>
      </c>
      <c r="M21" s="1">
        <f>M5*(L21-L20)</f>
        <v>384.00000000000034</v>
      </c>
      <c r="N21" s="43"/>
      <c r="O21" s="1">
        <f>O5*(N21-N20)</f>
        <v>0</v>
      </c>
      <c r="P21" s="43"/>
      <c r="Q21" s="1">
        <f>Q5*(P21-P20)</f>
        <v>0</v>
      </c>
      <c r="R21" s="43"/>
      <c r="S21" s="1">
        <f>S5*(R21-R20)</f>
        <v>0</v>
      </c>
      <c r="T21" s="43">
        <v>30.12</v>
      </c>
      <c r="U21" s="1">
        <f>U5*(T21-T20)</f>
        <v>2400</v>
      </c>
      <c r="V21" s="43"/>
      <c r="W21" s="1">
        <f>W5*(V21-V20)</f>
        <v>0</v>
      </c>
      <c r="X21" s="43"/>
      <c r="Y21" s="4">
        <f>Y5*(X21-X20)</f>
        <v>0</v>
      </c>
      <c r="Z21" s="135">
        <f t="shared" si="0"/>
        <v>3456.000000000012</v>
      </c>
      <c r="AA21" s="134">
        <f t="shared" si="1"/>
        <v>1823.9999999999868</v>
      </c>
      <c r="AB21" s="133">
        <f t="shared" si="2"/>
        <v>3907.8014279131476</v>
      </c>
    </row>
    <row r="22" spans="1:28" ht="13.5" thickBot="1">
      <c r="A22" s="1">
        <v>15</v>
      </c>
      <c r="B22" s="43"/>
      <c r="C22" s="1">
        <f>C5*(B22-B21)</f>
        <v>0</v>
      </c>
      <c r="D22" s="43"/>
      <c r="E22" s="1">
        <f>E5*(D22-D21)</f>
        <v>0</v>
      </c>
      <c r="F22" s="43">
        <v>28.77</v>
      </c>
      <c r="G22" s="1">
        <f>G5*(F22-F21)</f>
        <v>2591.999999999996</v>
      </c>
      <c r="H22" s="43">
        <v>60.29</v>
      </c>
      <c r="I22" s="1">
        <f>I5*(H22-H21)</f>
        <v>1344.0000000000055</v>
      </c>
      <c r="J22" s="43">
        <v>8.54</v>
      </c>
      <c r="K22" s="1">
        <f>K5*(J22-J21)</f>
        <v>767.9999999999836</v>
      </c>
      <c r="L22" s="43">
        <v>5.84</v>
      </c>
      <c r="M22" s="1">
        <f>M5*(L22-L21)</f>
        <v>575.9999999999962</v>
      </c>
      <c r="N22" s="43"/>
      <c r="O22" s="1">
        <f>O5*(N22-N21)</f>
        <v>0</v>
      </c>
      <c r="P22" s="43"/>
      <c r="Q22" s="1">
        <f>Q5*(P22-P21)</f>
        <v>0</v>
      </c>
      <c r="R22" s="43"/>
      <c r="S22" s="1">
        <f>S5*(R22-R21)</f>
        <v>0</v>
      </c>
      <c r="T22" s="43">
        <v>30.37</v>
      </c>
      <c r="U22" s="1">
        <f>U5*(T22-T21)</f>
        <v>2400</v>
      </c>
      <c r="V22" s="43"/>
      <c r="W22" s="1">
        <f>W5*(V22-V21)</f>
        <v>0</v>
      </c>
      <c r="X22" s="43"/>
      <c r="Y22" s="4">
        <f>Y5*(X22-X21)</f>
        <v>0</v>
      </c>
      <c r="Z22" s="135">
        <f t="shared" si="0"/>
        <v>3359.9999999999795</v>
      </c>
      <c r="AA22" s="134">
        <f t="shared" si="1"/>
        <v>1920.0000000000018</v>
      </c>
      <c r="AB22" s="133">
        <f t="shared" si="2"/>
        <v>3869.883719183287</v>
      </c>
    </row>
    <row r="23" spans="1:28" ht="13.5" thickBot="1">
      <c r="A23" s="1">
        <v>16</v>
      </c>
      <c r="B23" s="43"/>
      <c r="C23" s="1">
        <f>C5*(B23-B22)</f>
        <v>0</v>
      </c>
      <c r="D23" s="43"/>
      <c r="E23" s="1">
        <f>E5*(D23-D22)</f>
        <v>0</v>
      </c>
      <c r="F23" s="43">
        <v>29.01</v>
      </c>
      <c r="G23" s="1">
        <f>G5*(F23-F22)</f>
        <v>2304.000000000019</v>
      </c>
      <c r="H23" s="43">
        <v>60.44</v>
      </c>
      <c r="I23" s="1">
        <f>I5*(H23-H22)</f>
        <v>1439.9999999999864</v>
      </c>
      <c r="J23" s="43">
        <v>8.61</v>
      </c>
      <c r="K23" s="1">
        <f>K5*(J23-J22)</f>
        <v>672.0000000000027</v>
      </c>
      <c r="L23" s="43">
        <v>5.9</v>
      </c>
      <c r="M23" s="1">
        <f>M5*(L23-L22)</f>
        <v>576.0000000000048</v>
      </c>
      <c r="N23" s="43"/>
      <c r="O23" s="1">
        <f>O5*(N23-N22)</f>
        <v>0</v>
      </c>
      <c r="P23" s="43"/>
      <c r="Q23" s="1">
        <f>Q5*(P23-P22)</f>
        <v>0</v>
      </c>
      <c r="R23" s="43"/>
      <c r="S23" s="1">
        <f>S5*(R23-R22)</f>
        <v>0</v>
      </c>
      <c r="T23" s="43">
        <v>30.58</v>
      </c>
      <c r="U23" s="1">
        <f>U5*(T23-T22)</f>
        <v>2015.999999999974</v>
      </c>
      <c r="V23" s="43"/>
      <c r="W23" s="1">
        <f>W5*(V23-V22)</f>
        <v>0</v>
      </c>
      <c r="X23" s="43"/>
      <c r="Y23" s="4">
        <f>Y5*(X23-X22)</f>
        <v>0</v>
      </c>
      <c r="Z23" s="135">
        <f t="shared" si="0"/>
        <v>2976.000000000022</v>
      </c>
      <c r="AA23" s="134">
        <f t="shared" si="1"/>
        <v>2015.9999999999911</v>
      </c>
      <c r="AB23" s="133">
        <f t="shared" si="2"/>
        <v>3594.555883555032</v>
      </c>
    </row>
    <row r="24" spans="1:28" ht="13.5" thickBot="1">
      <c r="A24" s="1">
        <v>17</v>
      </c>
      <c r="B24" s="43"/>
      <c r="C24" s="1">
        <f>C5*(B24-B23)</f>
        <v>0</v>
      </c>
      <c r="D24" s="43"/>
      <c r="E24" s="1">
        <f>E5*(D24-D23)</f>
        <v>0</v>
      </c>
      <c r="F24" s="43">
        <v>29.24</v>
      </c>
      <c r="G24" s="1">
        <f>G5*(F24-F23)</f>
        <v>2207.99999999997</v>
      </c>
      <c r="H24" s="43">
        <v>60.59</v>
      </c>
      <c r="I24" s="1">
        <f>I5*(H24-H23)</f>
        <v>1440.0000000000546</v>
      </c>
      <c r="J24" s="43">
        <v>8.68</v>
      </c>
      <c r="K24" s="1">
        <f>K5*(J24-J23)</f>
        <v>672.0000000000027</v>
      </c>
      <c r="L24" s="43">
        <v>5.94</v>
      </c>
      <c r="M24" s="1">
        <f>M5*(L24-L23)</f>
        <v>384.00000000000034</v>
      </c>
      <c r="N24" s="43"/>
      <c r="O24" s="1">
        <f>O5*(N24-N23)</f>
        <v>0</v>
      </c>
      <c r="P24" s="43"/>
      <c r="Q24" s="1">
        <f>Q5*(P24-P23)</f>
        <v>0</v>
      </c>
      <c r="R24" s="43"/>
      <c r="S24" s="1">
        <f>S5*(R24-R23)</f>
        <v>0</v>
      </c>
      <c r="T24" s="43">
        <v>30.79</v>
      </c>
      <c r="U24" s="1">
        <f>U5*(T24-T23)</f>
        <v>2016.0000000000082</v>
      </c>
      <c r="V24" s="43"/>
      <c r="W24" s="1">
        <f>W5*(V24-V23)</f>
        <v>0</v>
      </c>
      <c r="X24" s="43"/>
      <c r="Y24" s="4">
        <f>Y5*(X24-X23)</f>
        <v>0</v>
      </c>
      <c r="Z24" s="135">
        <f t="shared" si="0"/>
        <v>2879.9999999999727</v>
      </c>
      <c r="AA24" s="134">
        <f t="shared" si="1"/>
        <v>1824.000000000055</v>
      </c>
      <c r="AB24" s="133">
        <f aca="true" t="shared" si="3" ref="AB24:AB33">SQRT(Z24^2+AA24^2)</f>
        <v>3409.0139336764296</v>
      </c>
    </row>
    <row r="25" spans="1:28" ht="13.5" thickBot="1">
      <c r="A25" s="1">
        <v>18</v>
      </c>
      <c r="B25" s="43"/>
      <c r="C25" s="1">
        <f>C5*(B25-B24)</f>
        <v>0</v>
      </c>
      <c r="D25" s="43"/>
      <c r="E25" s="1">
        <f>E5*(D25-D24)</f>
        <v>0</v>
      </c>
      <c r="F25" s="43">
        <v>29.48</v>
      </c>
      <c r="G25" s="1">
        <f>G5*(F25-F24)</f>
        <v>2304.000000000019</v>
      </c>
      <c r="H25" s="43">
        <v>60.73</v>
      </c>
      <c r="I25" s="1">
        <f>I5*(H25-H24)</f>
        <v>1343.9999999999372</v>
      </c>
      <c r="J25" s="43">
        <v>8.75</v>
      </c>
      <c r="K25" s="1">
        <f>K5*(J25-J24)</f>
        <v>672.0000000000027</v>
      </c>
      <c r="L25" s="43">
        <v>5.99</v>
      </c>
      <c r="M25" s="1">
        <f>M5*(L25-L24)</f>
        <v>479.9999999999983</v>
      </c>
      <c r="N25" s="43"/>
      <c r="O25" s="1">
        <f>O5*(N25-N24)</f>
        <v>0</v>
      </c>
      <c r="P25" s="43"/>
      <c r="Q25" s="1">
        <f>Q5*(P25-P24)</f>
        <v>0</v>
      </c>
      <c r="R25" s="43"/>
      <c r="S25" s="1">
        <f>S5*(R25-R24)</f>
        <v>0</v>
      </c>
      <c r="T25" s="43">
        <v>31</v>
      </c>
      <c r="U25" s="1">
        <f>U5*(T25-T24)</f>
        <v>2016.0000000000082</v>
      </c>
      <c r="V25" s="43"/>
      <c r="W25" s="1">
        <f>W5*(V25-V24)</f>
        <v>0</v>
      </c>
      <c r="X25" s="43"/>
      <c r="Y25" s="4">
        <f>Y5*(X25-X24)</f>
        <v>0</v>
      </c>
      <c r="Z25" s="135">
        <f t="shared" si="0"/>
        <v>2976.000000000022</v>
      </c>
      <c r="AA25" s="134">
        <f t="shared" si="1"/>
        <v>1823.9999999999354</v>
      </c>
      <c r="AB25" s="133">
        <f t="shared" si="3"/>
        <v>3490.494520837971</v>
      </c>
    </row>
    <row r="26" spans="1:28" ht="13.5" thickBot="1">
      <c r="A26" s="1">
        <v>19</v>
      </c>
      <c r="B26" s="43"/>
      <c r="C26" s="1">
        <f>C5*(B26-B25)</f>
        <v>0</v>
      </c>
      <c r="D26" s="43"/>
      <c r="E26" s="1">
        <f>E5*(D26-D25)</f>
        <v>0</v>
      </c>
      <c r="F26" s="43">
        <v>29.73</v>
      </c>
      <c r="G26" s="1">
        <f>G5*(F26-F25)</f>
        <v>2400</v>
      </c>
      <c r="H26" s="43">
        <v>60.88</v>
      </c>
      <c r="I26" s="1">
        <f>I5*(H26-H25)</f>
        <v>1440.0000000000546</v>
      </c>
      <c r="J26" s="43">
        <v>8.83</v>
      </c>
      <c r="K26" s="1">
        <f>K5*(J26-J25)</f>
        <v>768.0000000000007</v>
      </c>
      <c r="L26" s="43">
        <v>6.07</v>
      </c>
      <c r="M26" s="1">
        <f>M5*(L26-L25)</f>
        <v>768.0000000000007</v>
      </c>
      <c r="N26" s="43"/>
      <c r="O26" s="1">
        <f>O5*(N26-N25)</f>
        <v>0</v>
      </c>
      <c r="P26" s="43"/>
      <c r="Q26" s="1">
        <f>Q5*(P26-P25)</f>
        <v>0</v>
      </c>
      <c r="R26" s="43"/>
      <c r="S26" s="1">
        <f>S5*(R26-R25)</f>
        <v>0</v>
      </c>
      <c r="T26" s="43">
        <v>31.22</v>
      </c>
      <c r="U26" s="1">
        <f>U5*(T26-T25)</f>
        <v>2111.999999999989</v>
      </c>
      <c r="V26" s="43"/>
      <c r="W26" s="1">
        <f>W5*(V26-V25)</f>
        <v>0</v>
      </c>
      <c r="X26" s="43"/>
      <c r="Y26" s="4">
        <f>Y5*(X26-X25)</f>
        <v>0</v>
      </c>
      <c r="Z26" s="135">
        <f t="shared" si="0"/>
        <v>3168.000000000001</v>
      </c>
      <c r="AA26" s="134">
        <f t="shared" si="1"/>
        <v>2208.0000000000555</v>
      </c>
      <c r="AB26" s="133">
        <f t="shared" si="3"/>
        <v>3861.5395893348355</v>
      </c>
    </row>
    <row r="27" spans="1:28" ht="13.5" thickBot="1">
      <c r="A27" s="1">
        <v>20</v>
      </c>
      <c r="B27" s="43"/>
      <c r="C27" s="1">
        <f>C5*(B27-B26)</f>
        <v>0</v>
      </c>
      <c r="D27" s="43"/>
      <c r="E27" s="1">
        <f>E5*(D27-D26)</f>
        <v>0</v>
      </c>
      <c r="F27" s="43">
        <v>29.97</v>
      </c>
      <c r="G27" s="1">
        <f>G5*(F27-F26)</f>
        <v>2303.999999999985</v>
      </c>
      <c r="H27" s="43">
        <v>61.03</v>
      </c>
      <c r="I27" s="1">
        <f>I5*(H27-H26)</f>
        <v>1439.9999999999864</v>
      </c>
      <c r="J27" s="43">
        <v>8.9</v>
      </c>
      <c r="K27" s="1">
        <f>K5*(J27-J26)</f>
        <v>672.0000000000027</v>
      </c>
      <c r="L27" s="43">
        <v>6.12</v>
      </c>
      <c r="M27" s="1">
        <f>M5*(L27-L26)</f>
        <v>479.9999999999983</v>
      </c>
      <c r="N27" s="43"/>
      <c r="O27" s="1">
        <f>O5*(N27-N26)</f>
        <v>0</v>
      </c>
      <c r="P27" s="43"/>
      <c r="Q27" s="1">
        <f>Q5*(P27-P26)</f>
        <v>0</v>
      </c>
      <c r="R27" s="43"/>
      <c r="S27" s="1">
        <f>S5*(R27-R26)</f>
        <v>0</v>
      </c>
      <c r="T27" s="43">
        <v>31.44</v>
      </c>
      <c r="U27" s="1">
        <f>U5*(T27-T26)</f>
        <v>2112.000000000023</v>
      </c>
      <c r="V27" s="43"/>
      <c r="W27" s="1">
        <f>W5*(V27-V26)</f>
        <v>0</v>
      </c>
      <c r="X27" s="43"/>
      <c r="Y27" s="4">
        <f>Y5*(X27-X26)</f>
        <v>0</v>
      </c>
      <c r="Z27" s="135">
        <f t="shared" si="0"/>
        <v>2975.9999999999877</v>
      </c>
      <c r="AA27" s="134">
        <f t="shared" si="1"/>
        <v>1919.9999999999845</v>
      </c>
      <c r="AB27" s="133">
        <f t="shared" si="3"/>
        <v>3541.606415173751</v>
      </c>
    </row>
    <row r="28" spans="1:28" ht="13.5" thickBot="1">
      <c r="A28" s="1">
        <v>21</v>
      </c>
      <c r="B28" s="43"/>
      <c r="C28" s="1">
        <f>C5*(B28-B27)</f>
        <v>0</v>
      </c>
      <c r="D28" s="43"/>
      <c r="E28" s="1">
        <f>E5*(D28-D27)</f>
        <v>0</v>
      </c>
      <c r="F28" s="43">
        <v>30.21</v>
      </c>
      <c r="G28" s="1">
        <f>G5*(F28-F27)</f>
        <v>2304.000000000019</v>
      </c>
      <c r="H28" s="43">
        <v>61.18</v>
      </c>
      <c r="I28" s="1">
        <f>I5*(H28-H27)</f>
        <v>1439.9999999999864</v>
      </c>
      <c r="J28" s="43">
        <v>8.99</v>
      </c>
      <c r="K28" s="1">
        <f>K5*(J28-J27)</f>
        <v>863.9999999999986</v>
      </c>
      <c r="L28" s="43">
        <v>6.2</v>
      </c>
      <c r="M28" s="1">
        <f>M5*(L28-L27)</f>
        <v>768.0000000000007</v>
      </c>
      <c r="N28" s="43"/>
      <c r="O28" s="1">
        <f>O5*(N28-N27)</f>
        <v>0</v>
      </c>
      <c r="P28" s="43"/>
      <c r="Q28" s="1">
        <f>Q5*(P28-P27)</f>
        <v>0</v>
      </c>
      <c r="R28" s="43"/>
      <c r="S28" s="1">
        <f>S5*(R28-R27)</f>
        <v>0</v>
      </c>
      <c r="T28" s="43">
        <v>31.66</v>
      </c>
      <c r="U28" s="1">
        <f>U5*(T28-T27)</f>
        <v>2111.999999999989</v>
      </c>
      <c r="V28" s="43"/>
      <c r="W28" s="1">
        <f>W5*(V28-V27)</f>
        <v>0</v>
      </c>
      <c r="X28" s="43"/>
      <c r="Y28" s="4">
        <f>Y5*(X28-X27)</f>
        <v>0</v>
      </c>
      <c r="Z28" s="135">
        <f t="shared" si="0"/>
        <v>3168.0000000000177</v>
      </c>
      <c r="AA28" s="134">
        <f t="shared" si="1"/>
        <v>2207.9999999999873</v>
      </c>
      <c r="AB28" s="133">
        <f t="shared" si="3"/>
        <v>3861.5395893348104</v>
      </c>
    </row>
    <row r="29" spans="1:28" ht="13.5" thickBot="1">
      <c r="A29" s="1">
        <v>22</v>
      </c>
      <c r="B29" s="43"/>
      <c r="C29" s="1">
        <f>C5*(B29-B28)</f>
        <v>0</v>
      </c>
      <c r="D29" s="43"/>
      <c r="E29" s="1">
        <f>E5*(D29-D28)</f>
        <v>0</v>
      </c>
      <c r="F29" s="43">
        <v>30.45</v>
      </c>
      <c r="G29" s="1">
        <f>G5*(F29-F28)</f>
        <v>2303.999999999985</v>
      </c>
      <c r="H29" s="43">
        <v>61.33</v>
      </c>
      <c r="I29" s="1">
        <f>I5*(H29-H28)</f>
        <v>1439.9999999999864</v>
      </c>
      <c r="J29" s="43">
        <v>9.07</v>
      </c>
      <c r="K29" s="1">
        <f>K5*(J29-J28)</f>
        <v>768.0000000000007</v>
      </c>
      <c r="L29" s="43">
        <v>6.27</v>
      </c>
      <c r="M29" s="1">
        <f>M5*(L29-L28)</f>
        <v>671.9999999999942</v>
      </c>
      <c r="N29" s="43"/>
      <c r="O29" s="1">
        <f>O5*(N29-N28)</f>
        <v>0</v>
      </c>
      <c r="P29" s="43"/>
      <c r="Q29" s="1">
        <f>Q5*(P29-P28)</f>
        <v>0</v>
      </c>
      <c r="R29" s="43"/>
      <c r="S29" s="1">
        <f>S5*(R29-R28)</f>
        <v>0</v>
      </c>
      <c r="T29" s="43">
        <v>31.88</v>
      </c>
      <c r="U29" s="1">
        <f>U5*(T29-T28)</f>
        <v>2111.999999999989</v>
      </c>
      <c r="V29" s="43"/>
      <c r="W29" s="1">
        <f>W5*(V29-V28)</f>
        <v>0</v>
      </c>
      <c r="X29" s="43"/>
      <c r="Y29" s="4">
        <f>Y5*(X29-X28)</f>
        <v>0</v>
      </c>
      <c r="Z29" s="135">
        <f t="shared" si="0"/>
        <v>3071.9999999999854</v>
      </c>
      <c r="AA29" s="134">
        <f t="shared" si="1"/>
        <v>2111.9999999999804</v>
      </c>
      <c r="AB29" s="133">
        <f t="shared" si="3"/>
        <v>3727.965665077916</v>
      </c>
    </row>
    <row r="30" spans="1:28" ht="13.5" thickBot="1">
      <c r="A30" s="1">
        <v>23</v>
      </c>
      <c r="B30" s="43"/>
      <c r="C30" s="1">
        <f>C5*(B30-B29)</f>
        <v>0</v>
      </c>
      <c r="D30" s="43"/>
      <c r="E30" s="4">
        <f>E5*(D30-D29)</f>
        <v>0</v>
      </c>
      <c r="F30" s="43">
        <v>30.7</v>
      </c>
      <c r="G30" s="1">
        <f>G5*(F30-F29)</f>
        <v>2400</v>
      </c>
      <c r="H30" s="43">
        <v>61.48</v>
      </c>
      <c r="I30" s="1">
        <f>I5*(H30-H29)</f>
        <v>1439.9999999999864</v>
      </c>
      <c r="J30" s="43">
        <v>9.16</v>
      </c>
      <c r="K30" s="1">
        <f>K5*(J30-J29)</f>
        <v>863.9999999999986</v>
      </c>
      <c r="L30" s="43">
        <v>6.34</v>
      </c>
      <c r="M30" s="1">
        <f>M5*(L30-L29)</f>
        <v>672.0000000000027</v>
      </c>
      <c r="N30" s="43"/>
      <c r="O30" s="1">
        <f>O5*(N30-N29)</f>
        <v>0</v>
      </c>
      <c r="P30" s="43"/>
      <c r="Q30" s="1">
        <f>Q5*(P30-P29)</f>
        <v>0</v>
      </c>
      <c r="R30" s="43"/>
      <c r="S30" s="1">
        <f>S5*(R30-R29)</f>
        <v>0</v>
      </c>
      <c r="T30" s="43">
        <v>32.1</v>
      </c>
      <c r="U30" s="1">
        <f>U5*(T30-T29)</f>
        <v>2112.000000000023</v>
      </c>
      <c r="V30" s="43"/>
      <c r="W30" s="1">
        <f>W5*(V30-V29)</f>
        <v>0</v>
      </c>
      <c r="X30" s="43"/>
      <c r="Y30" s="4">
        <f>Y5*(X30-X29)</f>
        <v>0</v>
      </c>
      <c r="Z30" s="135">
        <f t="shared" si="0"/>
        <v>3263.9999999999986</v>
      </c>
      <c r="AA30" s="134">
        <f t="shared" si="1"/>
        <v>2111.999999999989</v>
      </c>
      <c r="AB30" s="133">
        <f t="shared" si="3"/>
        <v>3887.7036924127774</v>
      </c>
    </row>
    <row r="31" spans="1:28" ht="13.5" thickBot="1">
      <c r="A31" s="1">
        <v>24</v>
      </c>
      <c r="B31" s="43"/>
      <c r="C31" s="1">
        <f>C5*(B31-B30)</f>
        <v>0</v>
      </c>
      <c r="D31" s="43"/>
      <c r="E31" s="1">
        <f>E5*(D31-D30)</f>
        <v>0</v>
      </c>
      <c r="F31" s="43">
        <v>30.95</v>
      </c>
      <c r="G31" s="1">
        <f>G5*(F31-F30)</f>
        <v>2400</v>
      </c>
      <c r="H31" s="43">
        <v>61.62</v>
      </c>
      <c r="I31" s="4">
        <f>I5*(H31-H30)</f>
        <v>1344.0000000000055</v>
      </c>
      <c r="J31" s="43">
        <v>9.23</v>
      </c>
      <c r="K31" s="1">
        <f>K5*(J31-J30)</f>
        <v>672.0000000000027</v>
      </c>
      <c r="L31" s="43">
        <v>6.39</v>
      </c>
      <c r="M31" s="4">
        <f>M5*(L31-L30)</f>
        <v>479.9999999999983</v>
      </c>
      <c r="N31" s="43"/>
      <c r="O31" s="1">
        <f>O5*(N31-N30)</f>
        <v>0</v>
      </c>
      <c r="P31" s="43"/>
      <c r="Q31" s="4">
        <f>Q5*(P31-P30)</f>
        <v>0</v>
      </c>
      <c r="R31" s="43"/>
      <c r="S31" s="4">
        <f>S5*(R31-R30)</f>
        <v>0</v>
      </c>
      <c r="T31" s="43">
        <v>32.33</v>
      </c>
      <c r="U31" s="1">
        <f>U5*(T31-T30)</f>
        <v>2207.99999999997</v>
      </c>
      <c r="V31" s="43"/>
      <c r="W31" s="4">
        <f>W5*(V31-V30)</f>
        <v>0</v>
      </c>
      <c r="X31" s="43"/>
      <c r="Y31" s="4">
        <f>Y5*(X31-X30)</f>
        <v>0</v>
      </c>
      <c r="Z31" s="135">
        <f t="shared" si="0"/>
        <v>3072.0000000000027</v>
      </c>
      <c r="AA31" s="134">
        <f t="shared" si="1"/>
        <v>1824.0000000000036</v>
      </c>
      <c r="AB31" s="133">
        <f t="shared" si="3"/>
        <v>3572.696460658256</v>
      </c>
    </row>
    <row r="32" spans="1:28" ht="13.5" thickBot="1">
      <c r="A32" s="1">
        <v>1</v>
      </c>
      <c r="B32" s="43"/>
      <c r="C32" s="1">
        <f>C5*(B32-B31)</f>
        <v>0</v>
      </c>
      <c r="D32" s="43"/>
      <c r="E32" s="1">
        <f>E5*(D32-D31)</f>
        <v>0</v>
      </c>
      <c r="F32" s="43">
        <v>31.22</v>
      </c>
      <c r="G32" s="1">
        <f>G5*(F32-F31)</f>
        <v>2591.999999999996</v>
      </c>
      <c r="H32" s="43">
        <v>61.75</v>
      </c>
      <c r="I32" s="1">
        <f>I5*(H32-H31)</f>
        <v>1248.0000000000246</v>
      </c>
      <c r="J32" s="43">
        <v>9.31</v>
      </c>
      <c r="K32" s="1">
        <f>K5*(J32-J31)</f>
        <v>768.0000000000007</v>
      </c>
      <c r="L32" s="43">
        <v>6.45</v>
      </c>
      <c r="M32" s="1">
        <f>M5*(L32-L31)</f>
        <v>576.0000000000048</v>
      </c>
      <c r="N32" s="43"/>
      <c r="O32" s="1">
        <f>O5*(N32-N31)</f>
        <v>0</v>
      </c>
      <c r="P32" s="43"/>
      <c r="Q32" s="1">
        <f>Q5*(P32-P31)</f>
        <v>0</v>
      </c>
      <c r="R32" s="43"/>
      <c r="S32" s="1">
        <f>S5*(R32-R31)</f>
        <v>0</v>
      </c>
      <c r="T32" s="43">
        <v>32.57</v>
      </c>
      <c r="U32" s="4">
        <f>U5*(T32-T31)</f>
        <v>2304.000000000019</v>
      </c>
      <c r="V32" s="43"/>
      <c r="W32" s="1">
        <f>W5*(V32-V31)</f>
        <v>0</v>
      </c>
      <c r="X32" s="43"/>
      <c r="Y32" s="4">
        <f>Y5*(X32-X31)</f>
        <v>0</v>
      </c>
      <c r="Z32" s="135">
        <f t="shared" si="0"/>
        <v>3359.9999999999964</v>
      </c>
      <c r="AA32" s="134">
        <f t="shared" si="1"/>
        <v>1824.0000000000293</v>
      </c>
      <c r="AB32" s="133">
        <f t="shared" si="3"/>
        <v>3823.163088334067</v>
      </c>
    </row>
    <row r="33" spans="1:28" ht="13.5" thickBot="1">
      <c r="A33" s="1">
        <v>2</v>
      </c>
      <c r="B33" s="43"/>
      <c r="C33" s="1">
        <f>C5*(B33-B32)</f>
        <v>0</v>
      </c>
      <c r="D33" s="43"/>
      <c r="E33" s="1">
        <f>E5*(D33-D32)</f>
        <v>0</v>
      </c>
      <c r="F33" s="43">
        <v>31.48</v>
      </c>
      <c r="G33" s="1">
        <f>G5*(F33-F32)</f>
        <v>2496.000000000015</v>
      </c>
      <c r="H33" s="43">
        <v>61.88</v>
      </c>
      <c r="I33" s="1">
        <f>I5*(H33-H32)</f>
        <v>1248.0000000000246</v>
      </c>
      <c r="J33" s="43">
        <v>9.39</v>
      </c>
      <c r="K33" s="1">
        <f>K5*(J33-J32)</f>
        <v>768.0000000000007</v>
      </c>
      <c r="L33" s="43">
        <v>6.52</v>
      </c>
      <c r="M33" s="1">
        <f>M5*(L33-L32)</f>
        <v>671.9999999999942</v>
      </c>
      <c r="N33" s="43"/>
      <c r="O33" s="1">
        <f>O5*(N33-N32)</f>
        <v>0</v>
      </c>
      <c r="P33" s="43"/>
      <c r="Q33" s="1">
        <f>Q5*(P33-P32)</f>
        <v>0</v>
      </c>
      <c r="R33" s="43"/>
      <c r="S33" s="1">
        <f>S5*(R33-R32)</f>
        <v>0</v>
      </c>
      <c r="T33" s="43">
        <v>32.8</v>
      </c>
      <c r="U33" s="1">
        <f>U5*(T33-T32)</f>
        <v>2207.99999999997</v>
      </c>
      <c r="V33" s="43"/>
      <c r="W33" s="1">
        <f>W5*(V33-V32)</f>
        <v>0</v>
      </c>
      <c r="X33" s="43"/>
      <c r="Y33" s="4">
        <f>Y5*(X33-X32)</f>
        <v>0</v>
      </c>
      <c r="Z33" s="135">
        <f t="shared" si="0"/>
        <v>3264.0000000000155</v>
      </c>
      <c r="AA33" s="134">
        <f t="shared" si="1"/>
        <v>1920.0000000000186</v>
      </c>
      <c r="AB33" s="133">
        <f t="shared" si="3"/>
        <v>3786.8319212766983</v>
      </c>
    </row>
    <row r="34" spans="26:28" ht="12.75">
      <c r="Z34" s="133">
        <f>SUM(Z10:Z33)</f>
        <v>77663.99999999999</v>
      </c>
      <c r="AA34" s="133">
        <f>SUM(AA10:AA33)</f>
        <v>46656.00000000004</v>
      </c>
      <c r="AB34" s="133">
        <f>SUM(AB10:AB33)</f>
        <v>90710.54934676175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S3">
      <selection activeCell="AC44" sqref="AC44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82</v>
      </c>
    </row>
    <row r="2" spans="2:45" ht="12.75">
      <c r="B2" s="18" t="s">
        <v>133</v>
      </c>
      <c r="C2" s="108">
        <f>'Сч-ТЭЦ'!C2</f>
        <v>43635</v>
      </c>
      <c r="AL2" s="21"/>
      <c r="AM2" s="21"/>
      <c r="AN2" s="21"/>
      <c r="AO2" s="21"/>
      <c r="AP2" s="21"/>
      <c r="AQ2" s="21"/>
      <c r="AR2" s="21"/>
      <c r="AS2" s="21"/>
    </row>
    <row r="3" ht="13.5" thickBot="1">
      <c r="AT3" s="2"/>
    </row>
    <row r="4" spans="1:46" ht="13.5" thickBot="1">
      <c r="A4" s="5"/>
      <c r="B4" s="4"/>
      <c r="C4" s="8" t="s">
        <v>70</v>
      </c>
      <c r="D4" s="8" t="s">
        <v>83</v>
      </c>
      <c r="E4" s="8"/>
      <c r="F4" s="8"/>
      <c r="G4" s="8"/>
      <c r="H4" s="8">
        <v>9600</v>
      </c>
      <c r="I4" s="3"/>
      <c r="J4" s="4"/>
      <c r="K4" s="8" t="s">
        <v>70</v>
      </c>
      <c r="L4" s="8" t="s">
        <v>84</v>
      </c>
      <c r="M4" s="8"/>
      <c r="N4" s="8"/>
      <c r="O4" s="8"/>
      <c r="P4" s="8">
        <v>9600</v>
      </c>
      <c r="Q4" s="3"/>
      <c r="R4" s="4"/>
      <c r="S4" s="8" t="s">
        <v>70</v>
      </c>
      <c r="T4" s="8" t="s">
        <v>85</v>
      </c>
      <c r="U4" s="8"/>
      <c r="V4" s="8"/>
      <c r="W4" s="8"/>
      <c r="X4" s="8">
        <v>7200</v>
      </c>
      <c r="Y4" s="3"/>
      <c r="Z4" s="4"/>
      <c r="AA4" s="8" t="s">
        <v>70</v>
      </c>
      <c r="AB4" s="8" t="s">
        <v>86</v>
      </c>
      <c r="AC4" s="8"/>
      <c r="AD4" s="8"/>
      <c r="AE4" s="8"/>
      <c r="AF4" s="8">
        <v>9600</v>
      </c>
      <c r="AG4" s="3"/>
      <c r="AH4" s="23"/>
      <c r="AI4" s="23"/>
      <c r="AJ4" s="23"/>
      <c r="AM4" s="24"/>
      <c r="AN4" s="24"/>
      <c r="AO4" s="24"/>
      <c r="AP4" s="24"/>
      <c r="AQ4" s="24"/>
      <c r="AR4" s="24"/>
      <c r="AS4" s="27"/>
      <c r="AT4" s="24"/>
    </row>
    <row r="5" spans="1:46" ht="13.5" thickBot="1">
      <c r="A5" s="22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7"/>
      <c r="AI5" s="7"/>
      <c r="AJ5" s="7"/>
      <c r="AM5" s="24"/>
      <c r="AN5" s="24"/>
      <c r="AO5" s="24"/>
      <c r="AP5" s="24"/>
      <c r="AQ5" s="24"/>
      <c r="AR5" s="24"/>
      <c r="AS5" s="27"/>
      <c r="AT5" s="24"/>
    </row>
    <row r="6" spans="1:46" ht="13.5" thickBot="1">
      <c r="A6" s="7"/>
      <c r="B6" s="4" t="s">
        <v>88</v>
      </c>
      <c r="C6" s="3"/>
      <c r="D6" s="4" t="s">
        <v>89</v>
      </c>
      <c r="E6" s="3"/>
      <c r="F6" s="4" t="s">
        <v>88</v>
      </c>
      <c r="G6" s="3"/>
      <c r="H6" s="4" t="s">
        <v>89</v>
      </c>
      <c r="I6" s="3"/>
      <c r="J6" s="4" t="s">
        <v>88</v>
      </c>
      <c r="K6" s="3"/>
      <c r="L6" s="4" t="s">
        <v>89</v>
      </c>
      <c r="M6" s="3"/>
      <c r="N6" s="4" t="s">
        <v>88</v>
      </c>
      <c r="O6" s="3"/>
      <c r="P6" s="4" t="s">
        <v>89</v>
      </c>
      <c r="Q6" s="3"/>
      <c r="R6" s="4" t="s">
        <v>88</v>
      </c>
      <c r="S6" s="3"/>
      <c r="T6" s="4" t="s">
        <v>89</v>
      </c>
      <c r="U6" s="3"/>
      <c r="V6" s="4" t="s">
        <v>88</v>
      </c>
      <c r="W6" s="3"/>
      <c r="X6" s="4" t="s">
        <v>89</v>
      </c>
      <c r="Y6" s="3"/>
      <c r="Z6" s="4" t="s">
        <v>88</v>
      </c>
      <c r="AA6" s="3"/>
      <c r="AB6" s="4" t="s">
        <v>89</v>
      </c>
      <c r="AC6" s="3"/>
      <c r="AD6" s="4" t="s">
        <v>88</v>
      </c>
      <c r="AE6" s="3"/>
      <c r="AF6" s="4" t="s">
        <v>89</v>
      </c>
      <c r="AG6" s="3"/>
      <c r="AH6" s="25"/>
      <c r="AI6" s="25"/>
      <c r="AJ6" s="25"/>
      <c r="AM6" s="24"/>
      <c r="AN6" s="24"/>
      <c r="AO6" s="24"/>
      <c r="AP6" s="24"/>
      <c r="AQ6" s="24"/>
      <c r="AR6" s="24"/>
      <c r="AS6" s="27"/>
      <c r="AT6" s="24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33" t="s">
        <v>78</v>
      </c>
      <c r="AI7" s="33" t="s">
        <v>79</v>
      </c>
      <c r="AJ7" s="33" t="s">
        <v>87</v>
      </c>
      <c r="AM7" s="24"/>
      <c r="AN7" s="24"/>
      <c r="AO7" s="24"/>
      <c r="AP7" s="24"/>
      <c r="AQ7" s="24"/>
      <c r="AR7" s="24"/>
      <c r="AS7" s="27"/>
      <c r="AT7" s="24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6"/>
      <c r="AI8" s="26"/>
      <c r="AJ8" s="26"/>
      <c r="AM8" s="24"/>
      <c r="AN8" s="24"/>
      <c r="AO8" s="24"/>
      <c r="AP8" s="24"/>
      <c r="AQ8" s="24"/>
      <c r="AR8" s="24"/>
      <c r="AS8" s="24"/>
      <c r="AT8" s="24"/>
      <c r="AU8" s="2"/>
      <c r="AV8" s="2"/>
      <c r="AW8" s="2"/>
    </row>
    <row r="9" spans="1:46" ht="15" customHeight="1" thickBot="1">
      <c r="A9" s="1">
        <v>0</v>
      </c>
      <c r="B9" s="43"/>
      <c r="C9" s="1"/>
      <c r="D9" s="43"/>
      <c r="E9" s="1"/>
      <c r="F9" s="43"/>
      <c r="G9" s="1"/>
      <c r="H9" s="43"/>
      <c r="I9" s="1"/>
      <c r="J9" s="43">
        <v>78.07</v>
      </c>
      <c r="K9" s="1"/>
      <c r="L9" s="43"/>
      <c r="M9" s="1"/>
      <c r="N9" s="43">
        <v>84.4</v>
      </c>
      <c r="O9" s="1"/>
      <c r="P9" s="43"/>
      <c r="Q9" s="1"/>
      <c r="R9" s="43"/>
      <c r="S9" s="1"/>
      <c r="T9" s="43"/>
      <c r="U9" s="1"/>
      <c r="V9" s="43"/>
      <c r="W9" s="1"/>
      <c r="X9" s="43"/>
      <c r="Y9" s="1"/>
      <c r="Z9" s="43"/>
      <c r="AA9" s="1"/>
      <c r="AB9" s="43"/>
      <c r="AC9" s="1"/>
      <c r="AD9" s="43"/>
      <c r="AE9" s="1"/>
      <c r="AF9" s="43"/>
      <c r="AG9" s="4"/>
      <c r="AH9" s="20"/>
      <c r="AI9" s="20"/>
      <c r="AJ9" s="20"/>
      <c r="AM9" s="24"/>
      <c r="AN9" s="24"/>
      <c r="AO9" s="24"/>
      <c r="AP9" s="24"/>
      <c r="AQ9" s="24"/>
      <c r="AR9" s="24"/>
      <c r="AS9" s="24"/>
      <c r="AT9" s="24"/>
    </row>
    <row r="10" spans="1:46" ht="15" customHeight="1" thickBot="1">
      <c r="A10" s="1">
        <v>1</v>
      </c>
      <c r="B10" s="43"/>
      <c r="C10" s="1">
        <f>H4*(B10-B9)</f>
        <v>0</v>
      </c>
      <c r="D10" s="43"/>
      <c r="E10" s="1">
        <f>H4*(D10-D9)</f>
        <v>0</v>
      </c>
      <c r="F10" s="43"/>
      <c r="G10" s="1">
        <f>H4*(F10-F9)</f>
        <v>0</v>
      </c>
      <c r="H10" s="43"/>
      <c r="I10" s="1">
        <f>H4*(H10-H9)</f>
        <v>0</v>
      </c>
      <c r="J10" s="43">
        <v>78.3</v>
      </c>
      <c r="K10" s="1">
        <f>P4*(J10-J9)</f>
        <v>2208.000000000038</v>
      </c>
      <c r="L10" s="43"/>
      <c r="M10" s="1">
        <f>P4*(L10-L9)</f>
        <v>0</v>
      </c>
      <c r="N10" s="43">
        <v>84.49</v>
      </c>
      <c r="O10" s="1">
        <f>P4*(N10-N9)</f>
        <v>863.9999999998963</v>
      </c>
      <c r="P10" s="43"/>
      <c r="Q10" s="1">
        <f>P4*(P10-P9)</f>
        <v>0</v>
      </c>
      <c r="R10" s="43"/>
      <c r="S10" s="1">
        <f>X4*(R10-R9)</f>
        <v>0</v>
      </c>
      <c r="T10" s="43"/>
      <c r="U10" s="1">
        <f>X4*(T10-T9)</f>
        <v>0</v>
      </c>
      <c r="V10" s="43"/>
      <c r="W10" s="1">
        <f>X4*(V10-V9)</f>
        <v>0</v>
      </c>
      <c r="X10" s="43"/>
      <c r="Y10" s="1">
        <f>X4*(X10-X9)</f>
        <v>0</v>
      </c>
      <c r="Z10" s="43"/>
      <c r="AA10" s="1">
        <f>AF4*(Z10-Z9)</f>
        <v>0</v>
      </c>
      <c r="AB10" s="43"/>
      <c r="AC10" s="1">
        <f>AF4*(AB10-AB9)</f>
        <v>0</v>
      </c>
      <c r="AD10" s="43"/>
      <c r="AE10" s="1">
        <f>AF4*(AD10-AD9)</f>
        <v>0</v>
      </c>
      <c r="AF10" s="43"/>
      <c r="AG10" s="1">
        <f>AF4*(AF10-AF9)</f>
        <v>0</v>
      </c>
      <c r="AH10" s="35">
        <f aca="true" t="shared" si="0" ref="AH10:AH35">C10-E10+K10-M10+S10-U10+AA10-AC10</f>
        <v>2208.000000000038</v>
      </c>
      <c r="AI10" s="35">
        <f aca="true" t="shared" si="1" ref="AI10:AI35">G10-I10+O10-Q10+W10-Y10+AE10-AG10</f>
        <v>863.9999999998963</v>
      </c>
      <c r="AJ10" s="1">
        <f aca="true" t="shared" si="2" ref="AJ10:AJ36">SQRT(AH10^2+AI10^2)</f>
        <v>2371.0250947638638</v>
      </c>
      <c r="AM10" s="24"/>
      <c r="AN10" s="24"/>
      <c r="AO10" s="24"/>
      <c r="AP10" s="24"/>
      <c r="AQ10" s="24"/>
      <c r="AR10" s="24"/>
      <c r="AS10" s="24"/>
      <c r="AT10" s="24"/>
    </row>
    <row r="11" spans="1:46" ht="15" customHeight="1" thickBot="1">
      <c r="A11" s="1">
        <v>2</v>
      </c>
      <c r="B11" s="43"/>
      <c r="C11" s="1">
        <f>H4*(B11-B10)</f>
        <v>0</v>
      </c>
      <c r="D11" s="43"/>
      <c r="E11" s="1">
        <f>H4*(D11-D10)</f>
        <v>0</v>
      </c>
      <c r="F11" s="43"/>
      <c r="G11" s="1">
        <f>H4*(F11-F10)</f>
        <v>0</v>
      </c>
      <c r="H11" s="43"/>
      <c r="I11" s="1">
        <f>H4*(H11-H10)</f>
        <v>0</v>
      </c>
      <c r="J11" s="43">
        <v>78.55</v>
      </c>
      <c r="K11" s="1">
        <f>P4*(J11-J10)</f>
        <v>2400</v>
      </c>
      <c r="L11" s="43"/>
      <c r="M11" s="1">
        <f>P4*(L11-L10)</f>
        <v>0</v>
      </c>
      <c r="N11" s="43">
        <v>84.56</v>
      </c>
      <c r="O11" s="1">
        <f>P4*(N11-N10)</f>
        <v>672.0000000000709</v>
      </c>
      <c r="P11" s="43"/>
      <c r="Q11" s="1">
        <f>P4*(P11-P10)</f>
        <v>0</v>
      </c>
      <c r="R11" s="43"/>
      <c r="S11" s="1">
        <f>X4*(R11-R10)</f>
        <v>0</v>
      </c>
      <c r="T11" s="43"/>
      <c r="U11" s="1">
        <f>X4*(T11-T10)</f>
        <v>0</v>
      </c>
      <c r="V11" s="43"/>
      <c r="W11" s="1">
        <f>X4*(V11-V10)</f>
        <v>0</v>
      </c>
      <c r="X11" s="43"/>
      <c r="Y11" s="1">
        <f>X4*(X11-X10)</f>
        <v>0</v>
      </c>
      <c r="Z11" s="43"/>
      <c r="AA11" s="1">
        <f>AF4*(Z11-Z10)</f>
        <v>0</v>
      </c>
      <c r="AB11" s="43"/>
      <c r="AC11" s="1">
        <f>AF4*(AB11-AB10)</f>
        <v>0</v>
      </c>
      <c r="AD11" s="43"/>
      <c r="AE11" s="1">
        <f>AF4*(AD11-AD10)</f>
        <v>0</v>
      </c>
      <c r="AF11" s="43"/>
      <c r="AG11" s="1">
        <f>AF4*(AF11-AF10)</f>
        <v>0</v>
      </c>
      <c r="AH11" s="35">
        <f t="shared" si="0"/>
        <v>2400</v>
      </c>
      <c r="AI11" s="35">
        <f t="shared" si="1"/>
        <v>672.0000000000709</v>
      </c>
      <c r="AJ11" s="1">
        <f t="shared" si="2"/>
        <v>2492.3049572634754</v>
      </c>
      <c r="AM11" s="24"/>
      <c r="AN11" s="24"/>
      <c r="AO11" s="24"/>
      <c r="AP11" s="24"/>
      <c r="AQ11" s="24"/>
      <c r="AR11" s="24"/>
      <c r="AS11" s="24"/>
      <c r="AT11" s="24"/>
    </row>
    <row r="12" spans="1:46" ht="15" customHeight="1" thickBot="1">
      <c r="A12" s="1">
        <v>3</v>
      </c>
      <c r="B12" s="43"/>
      <c r="C12" s="1">
        <f>H4*(B12-B11)</f>
        <v>0</v>
      </c>
      <c r="D12" s="43"/>
      <c r="E12" s="1">
        <f>H4*(D12-D11)</f>
        <v>0</v>
      </c>
      <c r="F12" s="43"/>
      <c r="G12" s="1">
        <f>H4*(F12-F11)</f>
        <v>0</v>
      </c>
      <c r="H12" s="43"/>
      <c r="I12" s="1">
        <f>H4*(H12-H11)</f>
        <v>0</v>
      </c>
      <c r="J12" s="43">
        <v>78.75</v>
      </c>
      <c r="K12" s="1">
        <f>P4*(J12-J11)</f>
        <v>1920.0000000000273</v>
      </c>
      <c r="L12" s="43"/>
      <c r="M12" s="1">
        <f>P4*(L12-L11)</f>
        <v>0</v>
      </c>
      <c r="N12" s="43">
        <v>84.72</v>
      </c>
      <c r="O12" s="1">
        <f>P4*(N12-N11)</f>
        <v>1535.9999999999673</v>
      </c>
      <c r="P12" s="43"/>
      <c r="Q12" s="1">
        <f>P4*(P12-P11)</f>
        <v>0</v>
      </c>
      <c r="R12" s="43"/>
      <c r="S12" s="1">
        <f>X4*(R12-R11)</f>
        <v>0</v>
      </c>
      <c r="T12" s="43"/>
      <c r="U12" s="1">
        <f>X4*(T12-T11)</f>
        <v>0</v>
      </c>
      <c r="V12" s="43"/>
      <c r="W12" s="1">
        <f>X4*(V12-V11)</f>
        <v>0</v>
      </c>
      <c r="X12" s="43"/>
      <c r="Y12" s="1">
        <f>X4*(X12-X11)</f>
        <v>0</v>
      </c>
      <c r="Z12" s="43"/>
      <c r="AA12" s="1">
        <f>AF4*(Z12-Z11)</f>
        <v>0</v>
      </c>
      <c r="AB12" s="43"/>
      <c r="AC12" s="1">
        <f>AF4*(AB12-AB11)</f>
        <v>0</v>
      </c>
      <c r="AD12" s="43"/>
      <c r="AE12" s="1">
        <f>AF4*(AD12-AD11)</f>
        <v>0</v>
      </c>
      <c r="AF12" s="43"/>
      <c r="AG12" s="1">
        <f>AF4*(AF12-AF11)</f>
        <v>0</v>
      </c>
      <c r="AH12" s="35">
        <f t="shared" si="0"/>
        <v>1920.0000000000273</v>
      </c>
      <c r="AI12" s="35">
        <f t="shared" si="1"/>
        <v>1535.9999999999673</v>
      </c>
      <c r="AJ12" s="1">
        <f t="shared" si="2"/>
        <v>2458.7997071742147</v>
      </c>
      <c r="AM12" s="24"/>
      <c r="AN12" s="24"/>
      <c r="AO12" s="24"/>
      <c r="AP12" s="24"/>
      <c r="AQ12" s="24"/>
      <c r="AR12" s="24"/>
      <c r="AS12" s="24"/>
      <c r="AT12" s="24"/>
    </row>
    <row r="13" spans="1:46" ht="15" customHeight="1" thickBot="1">
      <c r="A13" s="1">
        <v>4</v>
      </c>
      <c r="B13" s="43"/>
      <c r="C13" s="1">
        <f>H4*(B13-B12)</f>
        <v>0</v>
      </c>
      <c r="D13" s="43"/>
      <c r="E13" s="1">
        <f>H4*(D13-D12)</f>
        <v>0</v>
      </c>
      <c r="F13" s="43"/>
      <c r="G13" s="1">
        <f>H4*(F13-F12)</f>
        <v>0</v>
      </c>
      <c r="H13" s="43"/>
      <c r="I13" s="1">
        <f>H4*(H13-H12)</f>
        <v>0</v>
      </c>
      <c r="J13" s="43">
        <v>79.1</v>
      </c>
      <c r="K13" s="1">
        <f>P4*(J13-J12)</f>
        <v>3359.9999999999454</v>
      </c>
      <c r="L13" s="43"/>
      <c r="M13" s="1">
        <f>P4*(L13-L12)</f>
        <v>0</v>
      </c>
      <c r="N13" s="43">
        <v>84.8</v>
      </c>
      <c r="O13" s="1">
        <f>P4*(N13-N12)</f>
        <v>767.9999999999836</v>
      </c>
      <c r="P13" s="43"/>
      <c r="Q13" s="1">
        <f>P4*(P13-P12)</f>
        <v>0</v>
      </c>
      <c r="R13" s="43"/>
      <c r="S13" s="1">
        <f>X4*(R13-R12)</f>
        <v>0</v>
      </c>
      <c r="T13" s="43"/>
      <c r="U13" s="1">
        <f>X4*(T13-T12)</f>
        <v>0</v>
      </c>
      <c r="V13" s="43"/>
      <c r="W13" s="1">
        <f>X4*(V13-V12)</f>
        <v>0</v>
      </c>
      <c r="X13" s="43"/>
      <c r="Y13" s="1">
        <f>X4*(X13-X12)</f>
        <v>0</v>
      </c>
      <c r="Z13" s="43"/>
      <c r="AA13" s="1">
        <f>AF4*(Z13-Z12)</f>
        <v>0</v>
      </c>
      <c r="AB13" s="43"/>
      <c r="AC13" s="1">
        <f>AF4*(AB13-AB12)</f>
        <v>0</v>
      </c>
      <c r="AD13" s="43"/>
      <c r="AE13" s="1">
        <f>AF4*(AD13-AD12)</f>
        <v>0</v>
      </c>
      <c r="AF13" s="43"/>
      <c r="AG13" s="1">
        <f>AF4*(AF13-AF12)</f>
        <v>0</v>
      </c>
      <c r="AH13" s="35">
        <f t="shared" si="0"/>
        <v>3359.9999999999454</v>
      </c>
      <c r="AI13" s="35">
        <f t="shared" si="1"/>
        <v>767.9999999999836</v>
      </c>
      <c r="AJ13" s="1">
        <f t="shared" si="2"/>
        <v>3446.6540296350618</v>
      </c>
      <c r="AM13" s="24"/>
      <c r="AN13" s="24"/>
      <c r="AO13" s="24"/>
      <c r="AP13" s="24"/>
      <c r="AQ13" s="24"/>
      <c r="AR13" s="24"/>
      <c r="AS13" s="24"/>
      <c r="AT13" s="24"/>
    </row>
    <row r="14" spans="1:46" ht="15" customHeight="1" thickBot="1">
      <c r="A14" s="1">
        <v>5</v>
      </c>
      <c r="B14" s="43"/>
      <c r="C14" s="1">
        <f>H4*(B14-B13)</f>
        <v>0</v>
      </c>
      <c r="D14" s="43"/>
      <c r="E14" s="1">
        <f>H4*(D14-D13)</f>
        <v>0</v>
      </c>
      <c r="F14" s="43"/>
      <c r="G14" s="1">
        <f>H4*(F14-F13)</f>
        <v>0</v>
      </c>
      <c r="H14" s="43"/>
      <c r="I14" s="1">
        <f>H4*(H14-H13)</f>
        <v>0</v>
      </c>
      <c r="J14" s="43">
        <v>79.36</v>
      </c>
      <c r="K14" s="1">
        <f>P4*(J14-J13)</f>
        <v>2496.000000000049</v>
      </c>
      <c r="L14" s="43"/>
      <c r="M14" s="1">
        <f>P4*(L14-L13)</f>
        <v>0</v>
      </c>
      <c r="N14" s="43">
        <v>84.92</v>
      </c>
      <c r="O14" s="1">
        <f>P4*(N14-N13)</f>
        <v>1152.0000000000437</v>
      </c>
      <c r="P14" s="43"/>
      <c r="Q14" s="1">
        <f>P4*(P14-P13)</f>
        <v>0</v>
      </c>
      <c r="R14" s="43"/>
      <c r="S14" s="1">
        <f>X4*(R14-R13)</f>
        <v>0</v>
      </c>
      <c r="T14" s="43"/>
      <c r="U14" s="1">
        <f>X4*(T14-T13)</f>
        <v>0</v>
      </c>
      <c r="V14" s="43"/>
      <c r="W14" s="1">
        <f>X4*(V14-V13)</f>
        <v>0</v>
      </c>
      <c r="X14" s="43"/>
      <c r="Y14" s="1">
        <f>X4*(X14-X13)</f>
        <v>0</v>
      </c>
      <c r="Z14" s="43"/>
      <c r="AA14" s="1">
        <f>AF4*(Z14-Z13)</f>
        <v>0</v>
      </c>
      <c r="AB14" s="43"/>
      <c r="AC14" s="1">
        <f>AF4*(AB14-AB13)</f>
        <v>0</v>
      </c>
      <c r="AD14" s="43"/>
      <c r="AE14" s="1">
        <f>AF4*(AD14-AD13)</f>
        <v>0</v>
      </c>
      <c r="AF14" s="43"/>
      <c r="AG14" s="1">
        <f>AF4*(AF14-AF13)</f>
        <v>0</v>
      </c>
      <c r="AH14" s="35">
        <f t="shared" si="0"/>
        <v>2496.000000000049</v>
      </c>
      <c r="AI14" s="35">
        <f t="shared" si="1"/>
        <v>1152.0000000000437</v>
      </c>
      <c r="AJ14" s="1">
        <f t="shared" si="2"/>
        <v>2749.0216441491225</v>
      </c>
      <c r="AM14" s="24"/>
      <c r="AN14" s="24"/>
      <c r="AO14" s="24"/>
      <c r="AP14" s="24"/>
      <c r="AQ14" s="24"/>
      <c r="AR14" s="24"/>
      <c r="AS14" s="24"/>
      <c r="AT14" s="24"/>
    </row>
    <row r="15" spans="1:46" ht="15" customHeight="1" thickBot="1">
      <c r="A15" s="1">
        <v>6</v>
      </c>
      <c r="B15" s="43"/>
      <c r="C15" s="1">
        <f>H4*(B15-B14)</f>
        <v>0</v>
      </c>
      <c r="D15" s="43"/>
      <c r="E15" s="1">
        <f>H4*(D15-D14)</f>
        <v>0</v>
      </c>
      <c r="F15" s="43"/>
      <c r="G15" s="1">
        <f>H4*(F15-F14)</f>
        <v>0</v>
      </c>
      <c r="H15" s="43"/>
      <c r="I15" s="1">
        <f>H4*(H15-H14)</f>
        <v>0</v>
      </c>
      <c r="J15" s="43">
        <v>79.6</v>
      </c>
      <c r="K15" s="1">
        <f>P4*(J15-J14)</f>
        <v>2303.999999999951</v>
      </c>
      <c r="L15" s="43"/>
      <c r="M15" s="1">
        <f>P4*(L15-L14)</f>
        <v>0</v>
      </c>
      <c r="N15" s="43">
        <v>85.03</v>
      </c>
      <c r="O15" s="1">
        <f>P4*(N15-N14)</f>
        <v>1055.9999999999945</v>
      </c>
      <c r="P15" s="43"/>
      <c r="Q15" s="1">
        <f>P4*(P15-P14)</f>
        <v>0</v>
      </c>
      <c r="R15" s="43"/>
      <c r="S15" s="1">
        <f>X4*(R15-R14)</f>
        <v>0</v>
      </c>
      <c r="T15" s="43"/>
      <c r="U15" s="1">
        <f>X4*(T15-T14)</f>
        <v>0</v>
      </c>
      <c r="V15" s="43"/>
      <c r="W15" s="1">
        <f>X4*(V15-V14)</f>
        <v>0</v>
      </c>
      <c r="X15" s="43"/>
      <c r="Y15" s="1">
        <f>X4*(X15-X14)</f>
        <v>0</v>
      </c>
      <c r="Z15" s="43"/>
      <c r="AA15" s="1">
        <f>AF4*(Z15-Z14)</f>
        <v>0</v>
      </c>
      <c r="AB15" s="43"/>
      <c r="AC15" s="1">
        <f>AF4*(AB15-AB14)</f>
        <v>0</v>
      </c>
      <c r="AD15" s="43"/>
      <c r="AE15" s="1">
        <f>AF4*(AD15-AD14)</f>
        <v>0</v>
      </c>
      <c r="AF15" s="43"/>
      <c r="AG15" s="1">
        <f>AF4*(AF15-AF14)</f>
        <v>0</v>
      </c>
      <c r="AH15" s="35">
        <f t="shared" si="0"/>
        <v>2303.999999999951</v>
      </c>
      <c r="AI15" s="35">
        <f t="shared" si="1"/>
        <v>1055.9999999999945</v>
      </c>
      <c r="AJ15" s="1">
        <f t="shared" si="2"/>
        <v>2534.472726229217</v>
      </c>
      <c r="AM15" s="24"/>
      <c r="AN15" s="24"/>
      <c r="AO15" s="24"/>
      <c r="AP15" s="24"/>
      <c r="AQ15" s="24"/>
      <c r="AR15" s="24"/>
      <c r="AS15" s="24"/>
      <c r="AT15" s="24"/>
    </row>
    <row r="16" spans="1:46" ht="15" customHeight="1" thickBot="1">
      <c r="A16" s="1">
        <v>7</v>
      </c>
      <c r="B16" s="43"/>
      <c r="C16" s="1">
        <f>H4*(B16-B15)</f>
        <v>0</v>
      </c>
      <c r="D16" s="43"/>
      <c r="E16" s="1">
        <f>H4*(D16-D15)</f>
        <v>0</v>
      </c>
      <c r="F16" s="43"/>
      <c r="G16" s="1">
        <f>H4*(F16-F15)</f>
        <v>0</v>
      </c>
      <c r="H16" s="43"/>
      <c r="I16" s="1">
        <f>H4*(H16-H15)</f>
        <v>0</v>
      </c>
      <c r="J16" s="43">
        <v>79.84</v>
      </c>
      <c r="K16" s="1">
        <f>P4*(J16-J15)</f>
        <v>2304.0000000000873</v>
      </c>
      <c r="L16" s="43"/>
      <c r="M16" s="1">
        <f>P4*(L16-L15)</f>
        <v>0</v>
      </c>
      <c r="N16" s="43">
        <v>85.14</v>
      </c>
      <c r="O16" s="1">
        <f>P4*(N16-N15)</f>
        <v>1055.9999999999945</v>
      </c>
      <c r="P16" s="43"/>
      <c r="Q16" s="1">
        <f>P4*(P16-P15)</f>
        <v>0</v>
      </c>
      <c r="R16" s="43"/>
      <c r="S16" s="1">
        <f>X4*(R16-R15)</f>
        <v>0</v>
      </c>
      <c r="T16" s="43"/>
      <c r="U16" s="1">
        <f>X4*(T16-T15)</f>
        <v>0</v>
      </c>
      <c r="V16" s="43"/>
      <c r="W16" s="1">
        <f>X4*(V16-V15)</f>
        <v>0</v>
      </c>
      <c r="X16" s="43"/>
      <c r="Y16" s="1">
        <f>X4*(X16-X15)</f>
        <v>0</v>
      </c>
      <c r="Z16" s="43"/>
      <c r="AA16" s="1">
        <f>AF4*(Z16-Z15)</f>
        <v>0</v>
      </c>
      <c r="AB16" s="43"/>
      <c r="AC16" s="1">
        <f>AF4*(AB16-AB15)</f>
        <v>0</v>
      </c>
      <c r="AD16" s="43"/>
      <c r="AE16" s="1">
        <f>AF4*(AD16-AD15)</f>
        <v>0</v>
      </c>
      <c r="AF16" s="43"/>
      <c r="AG16" s="1">
        <f>AF4*(AF16-AF15)</f>
        <v>0</v>
      </c>
      <c r="AH16" s="35">
        <f t="shared" si="0"/>
        <v>2304.0000000000873</v>
      </c>
      <c r="AI16" s="35">
        <f t="shared" si="1"/>
        <v>1055.9999999999945</v>
      </c>
      <c r="AJ16" s="1">
        <f t="shared" si="2"/>
        <v>2534.472726229342</v>
      </c>
      <c r="AM16" s="24"/>
      <c r="AN16" s="24"/>
      <c r="AO16" s="24"/>
      <c r="AP16" s="24"/>
      <c r="AQ16" s="24"/>
      <c r="AR16" s="24"/>
      <c r="AS16" s="24"/>
      <c r="AT16" s="24"/>
    </row>
    <row r="17" spans="1:46" ht="15" customHeight="1" thickBot="1">
      <c r="A17" s="1">
        <v>8</v>
      </c>
      <c r="B17" s="43"/>
      <c r="C17" s="1">
        <f>H4*(B17-B16)</f>
        <v>0</v>
      </c>
      <c r="D17" s="43"/>
      <c r="E17" s="1">
        <f>H4*(D17-D16)</f>
        <v>0</v>
      </c>
      <c r="F17" s="43"/>
      <c r="G17" s="1">
        <f>H4*(F17-F16)</f>
        <v>0</v>
      </c>
      <c r="H17" s="43"/>
      <c r="I17" s="1">
        <f>H4*(H17-H16)</f>
        <v>0</v>
      </c>
      <c r="J17" s="43">
        <v>80.04</v>
      </c>
      <c r="K17" s="1">
        <f>P4*(J17-J16)</f>
        <v>1920.0000000000273</v>
      </c>
      <c r="L17" s="43"/>
      <c r="M17" s="1">
        <f>P4*(L17-L16)</f>
        <v>0</v>
      </c>
      <c r="N17" s="43">
        <v>85.23</v>
      </c>
      <c r="O17" s="1">
        <f>P4*(N17-N16)</f>
        <v>864.0000000000327</v>
      </c>
      <c r="P17" s="43"/>
      <c r="Q17" s="1">
        <f>P4*(P17-P16)</f>
        <v>0</v>
      </c>
      <c r="R17" s="43"/>
      <c r="S17" s="1">
        <f>X4*(R17-R16)</f>
        <v>0</v>
      </c>
      <c r="T17" s="43"/>
      <c r="U17" s="1">
        <f>X4*(T17-T16)</f>
        <v>0</v>
      </c>
      <c r="V17" s="43"/>
      <c r="W17" s="1">
        <f>X4*(V17-V16)</f>
        <v>0</v>
      </c>
      <c r="X17" s="43"/>
      <c r="Y17" s="1">
        <f>X4*(X17-X16)</f>
        <v>0</v>
      </c>
      <c r="Z17" s="43"/>
      <c r="AA17" s="1">
        <f>AF4*(Z17-Z16)</f>
        <v>0</v>
      </c>
      <c r="AB17" s="43"/>
      <c r="AC17" s="1">
        <f>AF4*(AB17-AB16)</f>
        <v>0</v>
      </c>
      <c r="AD17" s="43"/>
      <c r="AE17" s="1">
        <f>AF4*(AD17-AD16)</f>
        <v>0</v>
      </c>
      <c r="AF17" s="43"/>
      <c r="AG17" s="1">
        <f>AF4*(AF17-AF16)</f>
        <v>0</v>
      </c>
      <c r="AH17" s="35">
        <f t="shared" si="0"/>
        <v>1920.0000000000273</v>
      </c>
      <c r="AI17" s="35">
        <f t="shared" si="1"/>
        <v>864.0000000000327</v>
      </c>
      <c r="AJ17" s="1">
        <f t="shared" si="2"/>
        <v>2105.444371148324</v>
      </c>
      <c r="AM17" s="28"/>
      <c r="AN17" s="28"/>
      <c r="AO17" s="28"/>
      <c r="AP17" s="28"/>
      <c r="AQ17" s="28"/>
      <c r="AR17" s="28"/>
      <c r="AS17" s="28"/>
      <c r="AT17" s="24"/>
    </row>
    <row r="18" spans="1:46" ht="15" customHeight="1" thickBot="1">
      <c r="A18" s="1">
        <v>9</v>
      </c>
      <c r="B18" s="43"/>
      <c r="C18" s="1">
        <f>H4*(B18-B17)</f>
        <v>0</v>
      </c>
      <c r="D18" s="43"/>
      <c r="E18" s="1">
        <f>H4*(D18-D17)</f>
        <v>0</v>
      </c>
      <c r="F18" s="43"/>
      <c r="G18" s="1">
        <f>H4*(F18-F17)</f>
        <v>0</v>
      </c>
      <c r="H18" s="43"/>
      <c r="I18" s="1">
        <f>H4*(H18-H17)</f>
        <v>0</v>
      </c>
      <c r="J18" s="43">
        <v>80.28</v>
      </c>
      <c r="K18" s="1">
        <f>P4*(J18-J17)</f>
        <v>2303.999999999951</v>
      </c>
      <c r="L18" s="43"/>
      <c r="M18" s="1">
        <f>P4*(L18-L17)</f>
        <v>0</v>
      </c>
      <c r="N18" s="43">
        <v>85.34</v>
      </c>
      <c r="O18" s="1">
        <f>P4*(N18-N17)</f>
        <v>1055.9999999999945</v>
      </c>
      <c r="P18" s="43"/>
      <c r="Q18" s="1">
        <f>P4*(P18-P17)</f>
        <v>0</v>
      </c>
      <c r="R18" s="43"/>
      <c r="S18" s="1">
        <f>X4*(R18-R17)</f>
        <v>0</v>
      </c>
      <c r="T18" s="43"/>
      <c r="U18" s="1">
        <f>X4*(T18-T17)</f>
        <v>0</v>
      </c>
      <c r="V18" s="43"/>
      <c r="W18" s="1">
        <f>X4*(V18-V17)</f>
        <v>0</v>
      </c>
      <c r="X18" s="43"/>
      <c r="Y18" s="1">
        <f>X4*(X18-X17)</f>
        <v>0</v>
      </c>
      <c r="Z18" s="43"/>
      <c r="AA18" s="1">
        <f>AF4*(Z18-Z17)</f>
        <v>0</v>
      </c>
      <c r="AB18" s="43"/>
      <c r="AC18" s="1">
        <f>AF4*(AB18-AB17)</f>
        <v>0</v>
      </c>
      <c r="AD18" s="43"/>
      <c r="AE18" s="1">
        <f>AF4*(AD18-AD17)</f>
        <v>0</v>
      </c>
      <c r="AF18" s="43"/>
      <c r="AG18" s="1">
        <f>AF4*(AF18-AF17)</f>
        <v>0</v>
      </c>
      <c r="AH18" s="35">
        <f t="shared" si="0"/>
        <v>2303.999999999951</v>
      </c>
      <c r="AI18" s="35">
        <f t="shared" si="1"/>
        <v>1055.9999999999945</v>
      </c>
      <c r="AJ18" s="1">
        <f t="shared" si="2"/>
        <v>2534.472726229217</v>
      </c>
      <c r="AM18" s="28"/>
      <c r="AN18" s="28"/>
      <c r="AO18" s="28"/>
      <c r="AP18" s="28"/>
      <c r="AQ18" s="28"/>
      <c r="AR18" s="28"/>
      <c r="AS18" s="28"/>
      <c r="AT18" s="24"/>
    </row>
    <row r="19" spans="1:46" ht="15" customHeight="1" thickBot="1">
      <c r="A19" s="1">
        <v>10</v>
      </c>
      <c r="B19" s="43"/>
      <c r="C19" s="1">
        <f>H4*(B19-B18)</f>
        <v>0</v>
      </c>
      <c r="D19" s="43"/>
      <c r="E19" s="1">
        <f>H4*(D19-D18)</f>
        <v>0</v>
      </c>
      <c r="F19" s="43"/>
      <c r="G19" s="1">
        <f>H4*(F19-F18)</f>
        <v>0</v>
      </c>
      <c r="H19" s="43"/>
      <c r="I19" s="1">
        <f>H4*(H19-H18)</f>
        <v>0</v>
      </c>
      <c r="J19" s="43">
        <v>80.61</v>
      </c>
      <c r="K19" s="1">
        <f>P4*(J19-J18)</f>
        <v>3167.9999999999836</v>
      </c>
      <c r="L19" s="43"/>
      <c r="M19" s="1">
        <f>P4*(L19-L18)</f>
        <v>0</v>
      </c>
      <c r="N19" s="43">
        <v>85.53</v>
      </c>
      <c r="O19" s="1">
        <f>P4*(N19-N18)</f>
        <v>1823.9999999999782</v>
      </c>
      <c r="P19" s="43"/>
      <c r="Q19" s="1">
        <f>P4*(P19-P18)</f>
        <v>0</v>
      </c>
      <c r="R19" s="43"/>
      <c r="S19" s="1">
        <f>X4*(R19-R18)</f>
        <v>0</v>
      </c>
      <c r="T19" s="43"/>
      <c r="U19" s="1">
        <f>X4*(T19-T18)</f>
        <v>0</v>
      </c>
      <c r="V19" s="43"/>
      <c r="W19" s="1">
        <f>X4*(V19-V18)</f>
        <v>0</v>
      </c>
      <c r="X19" s="43"/>
      <c r="Y19" s="1">
        <f>X4*(X19-X18)</f>
        <v>0</v>
      </c>
      <c r="Z19" s="43"/>
      <c r="AA19" s="1">
        <f>AF4*(Z19-Z18)</f>
        <v>0</v>
      </c>
      <c r="AB19" s="43"/>
      <c r="AC19" s="1">
        <f>AF4*(AB19-AB18)</f>
        <v>0</v>
      </c>
      <c r="AD19" s="43"/>
      <c r="AE19" s="1">
        <f>AF4*(AD19-AD18)</f>
        <v>0</v>
      </c>
      <c r="AF19" s="43"/>
      <c r="AG19" s="1">
        <f>AF4*(AF19-AF18)</f>
        <v>0</v>
      </c>
      <c r="AH19" s="35">
        <f t="shared" si="0"/>
        <v>3167.9999999999836</v>
      </c>
      <c r="AI19" s="35">
        <f t="shared" si="1"/>
        <v>1823.9999999999782</v>
      </c>
      <c r="AJ19" s="1">
        <f t="shared" si="2"/>
        <v>3655.5710908146507</v>
      </c>
      <c r="AM19" s="28"/>
      <c r="AN19" s="28"/>
      <c r="AO19" s="28"/>
      <c r="AP19" s="28"/>
      <c r="AQ19" s="28"/>
      <c r="AR19" s="28"/>
      <c r="AS19" s="28"/>
      <c r="AT19" s="24"/>
    </row>
    <row r="20" spans="1:46" ht="15" customHeight="1" thickBot="1">
      <c r="A20" s="1">
        <v>11</v>
      </c>
      <c r="B20" s="43"/>
      <c r="C20" s="1">
        <f>H4*(B20-B19)</f>
        <v>0</v>
      </c>
      <c r="D20" s="43"/>
      <c r="E20" s="1">
        <f>H4*(D20-D19)</f>
        <v>0</v>
      </c>
      <c r="F20" s="43"/>
      <c r="G20" s="1">
        <f>H4*(F20-F19)</f>
        <v>0</v>
      </c>
      <c r="H20" s="43"/>
      <c r="I20" s="1">
        <f>H4*(H20-H19)</f>
        <v>0</v>
      </c>
      <c r="J20" s="43">
        <v>80.92</v>
      </c>
      <c r="K20" s="1">
        <f>P4*(J20-J19)</f>
        <v>2976.000000000022</v>
      </c>
      <c r="L20" s="43"/>
      <c r="M20" s="1">
        <f>P4*(L20-L19)</f>
        <v>0</v>
      </c>
      <c r="N20" s="43">
        <v>85.68</v>
      </c>
      <c r="O20" s="1">
        <f>P4*(N20-N19)</f>
        <v>1440.0000000000546</v>
      </c>
      <c r="P20" s="43"/>
      <c r="Q20" s="1">
        <f>P4*(P20-P19)</f>
        <v>0</v>
      </c>
      <c r="R20" s="43"/>
      <c r="S20" s="1">
        <f>X4*(R20-R19)</f>
        <v>0</v>
      </c>
      <c r="T20" s="43"/>
      <c r="U20" s="1">
        <f>X4*(T20-T19)</f>
        <v>0</v>
      </c>
      <c r="V20" s="43"/>
      <c r="W20" s="1">
        <f>X4*(V20-V19)</f>
        <v>0</v>
      </c>
      <c r="X20" s="43"/>
      <c r="Y20" s="1">
        <f>X4*(X20-X19)</f>
        <v>0</v>
      </c>
      <c r="Z20" s="43"/>
      <c r="AA20" s="1">
        <f>AF4*(Z20-Z19)</f>
        <v>0</v>
      </c>
      <c r="AB20" s="43"/>
      <c r="AC20" s="1">
        <f>AF4*(AB20-AB19)</f>
        <v>0</v>
      </c>
      <c r="AD20" s="43"/>
      <c r="AE20" s="1">
        <f>AF4*(AD20-AD19)</f>
        <v>0</v>
      </c>
      <c r="AF20" s="43"/>
      <c r="AG20" s="1">
        <f>AF4*(AF20-AF19)</f>
        <v>0</v>
      </c>
      <c r="AH20" s="35">
        <f t="shared" si="0"/>
        <v>2976.000000000022</v>
      </c>
      <c r="AI20" s="35">
        <f t="shared" si="1"/>
        <v>1440.0000000000546</v>
      </c>
      <c r="AJ20" s="1">
        <f t="shared" si="2"/>
        <v>3306.0816686827757</v>
      </c>
      <c r="AM20" s="24"/>
      <c r="AN20" s="24"/>
      <c r="AO20" s="24"/>
      <c r="AP20" s="24"/>
      <c r="AQ20" s="24"/>
      <c r="AR20" s="24"/>
      <c r="AS20" s="24"/>
      <c r="AT20" s="24"/>
    </row>
    <row r="21" spans="1:46" ht="15" customHeight="1" thickBot="1">
      <c r="A21" s="1">
        <v>12</v>
      </c>
      <c r="B21" s="43"/>
      <c r="C21" s="1">
        <f>H4*(B21-B20)</f>
        <v>0</v>
      </c>
      <c r="D21" s="43"/>
      <c r="E21" s="1">
        <f>H4*(D21-D20)</f>
        <v>0</v>
      </c>
      <c r="F21" s="43"/>
      <c r="G21" s="1">
        <f>H4*(F21-F20)</f>
        <v>0</v>
      </c>
      <c r="H21" s="43"/>
      <c r="I21" s="1">
        <f>H4*(H21-H20)</f>
        <v>0</v>
      </c>
      <c r="J21" s="43">
        <v>81.15</v>
      </c>
      <c r="K21" s="1">
        <f>P4*(J21-J20)</f>
        <v>2208.000000000038</v>
      </c>
      <c r="L21" s="43"/>
      <c r="M21" s="1">
        <f>P4*(L21-L20)</f>
        <v>0</v>
      </c>
      <c r="N21" s="43">
        <v>85.73</v>
      </c>
      <c r="O21" s="1">
        <f>P4*(N21-N20)</f>
        <v>479.9999999999727</v>
      </c>
      <c r="P21" s="43"/>
      <c r="Q21" s="1">
        <f>P4*(P21-P20)</f>
        <v>0</v>
      </c>
      <c r="R21" s="43"/>
      <c r="S21" s="1">
        <f>X4*(R21-R20)</f>
        <v>0</v>
      </c>
      <c r="T21" s="43"/>
      <c r="U21" s="1">
        <f>X4*(T21-T20)</f>
        <v>0</v>
      </c>
      <c r="V21" s="43"/>
      <c r="W21" s="1">
        <f>X4*(V21-V20)</f>
        <v>0</v>
      </c>
      <c r="X21" s="43"/>
      <c r="Y21" s="1">
        <f>X4*(X21-X20)</f>
        <v>0</v>
      </c>
      <c r="Z21" s="43"/>
      <c r="AA21" s="1">
        <f>AF4*(Z21-Z20)</f>
        <v>0</v>
      </c>
      <c r="AB21" s="43"/>
      <c r="AC21" s="1">
        <f>AF4*(AB21-AB20)</f>
        <v>0</v>
      </c>
      <c r="AD21" s="43"/>
      <c r="AE21" s="1">
        <f>AF4*(AD21-AD20)</f>
        <v>0</v>
      </c>
      <c r="AF21" s="43"/>
      <c r="AG21" s="1">
        <f>AF4*(AF21-AF20)</f>
        <v>0</v>
      </c>
      <c r="AH21" s="35">
        <f t="shared" si="0"/>
        <v>2208.000000000038</v>
      </c>
      <c r="AI21" s="35">
        <f t="shared" si="1"/>
        <v>479.9999999999727</v>
      </c>
      <c r="AJ21" s="1">
        <f t="shared" si="2"/>
        <v>2259.571640820477</v>
      </c>
      <c r="AM21" s="24"/>
      <c r="AN21" s="24"/>
      <c r="AO21" s="24"/>
      <c r="AP21" s="24"/>
      <c r="AQ21" s="24"/>
      <c r="AR21" s="24"/>
      <c r="AS21" s="24"/>
      <c r="AT21" s="24"/>
    </row>
    <row r="22" spans="1:46" ht="15" customHeight="1" thickBot="1">
      <c r="A22" s="1">
        <v>13</v>
      </c>
      <c r="B22" s="43"/>
      <c r="C22" s="1">
        <f>H4*(B22-B21)</f>
        <v>0</v>
      </c>
      <c r="D22" s="43"/>
      <c r="E22" s="1">
        <f>H4*(D22-D21)</f>
        <v>0</v>
      </c>
      <c r="F22" s="43"/>
      <c r="G22" s="1">
        <f>H4*(F22-F21)</f>
        <v>0</v>
      </c>
      <c r="H22" s="43"/>
      <c r="I22" s="1">
        <f>H4*(H22-H21)</f>
        <v>0</v>
      </c>
      <c r="J22" s="43">
        <v>81.34</v>
      </c>
      <c r="K22" s="1">
        <f>P4*(J22-J21)</f>
        <v>1823.9999999999782</v>
      </c>
      <c r="L22" s="43"/>
      <c r="M22" s="1">
        <f>P4*(L22-L21)</f>
        <v>0</v>
      </c>
      <c r="N22" s="43">
        <v>85.9</v>
      </c>
      <c r="O22" s="1">
        <f>P4*(N22-N21)</f>
        <v>1632.0000000000164</v>
      </c>
      <c r="P22" s="43"/>
      <c r="Q22" s="1">
        <f>P4*(P22-P21)</f>
        <v>0</v>
      </c>
      <c r="R22" s="43"/>
      <c r="S22" s="1">
        <f>X4*(R22-R21)</f>
        <v>0</v>
      </c>
      <c r="T22" s="43"/>
      <c r="U22" s="1">
        <f>X4*(T22-T21)</f>
        <v>0</v>
      </c>
      <c r="V22" s="43"/>
      <c r="W22" s="1">
        <f>X4*(V22-V21)</f>
        <v>0</v>
      </c>
      <c r="X22" s="43"/>
      <c r="Y22" s="1">
        <f>X4*(X22-X21)</f>
        <v>0</v>
      </c>
      <c r="Z22" s="43"/>
      <c r="AA22" s="1">
        <f>AF4*(Z22-Z21)</f>
        <v>0</v>
      </c>
      <c r="AB22" s="43"/>
      <c r="AC22" s="1">
        <f>AF4*(AB22-AB21)</f>
        <v>0</v>
      </c>
      <c r="AD22" s="43"/>
      <c r="AE22" s="1">
        <f>AF4*(AD22-AD21)</f>
        <v>0</v>
      </c>
      <c r="AF22" s="43"/>
      <c r="AG22" s="1">
        <f>AF4*(AF22-AF21)</f>
        <v>0</v>
      </c>
      <c r="AH22" s="35">
        <f t="shared" si="0"/>
        <v>1823.9999999999782</v>
      </c>
      <c r="AI22" s="35">
        <f t="shared" si="1"/>
        <v>1632.0000000000164</v>
      </c>
      <c r="AJ22" s="1">
        <f t="shared" si="2"/>
        <v>2447.5293665245313</v>
      </c>
      <c r="AM22" s="24"/>
      <c r="AN22" s="24"/>
      <c r="AO22" s="24"/>
      <c r="AP22" s="24"/>
      <c r="AQ22" s="24"/>
      <c r="AR22" s="24"/>
      <c r="AS22" s="24"/>
      <c r="AT22" s="24"/>
    </row>
    <row r="23" spans="1:46" ht="15" customHeight="1" thickBot="1">
      <c r="A23" s="1">
        <v>14</v>
      </c>
      <c r="B23" s="43"/>
      <c r="C23" s="1">
        <f>H4*(B23-B22)</f>
        <v>0</v>
      </c>
      <c r="D23" s="43"/>
      <c r="E23" s="1">
        <f>H4*(D23-D22)</f>
        <v>0</v>
      </c>
      <c r="F23" s="43"/>
      <c r="G23" s="1">
        <f>H4*(F23-F22)</f>
        <v>0</v>
      </c>
      <c r="H23" s="43"/>
      <c r="I23" s="1">
        <f>H4*(H23-H22)</f>
        <v>0</v>
      </c>
      <c r="J23" s="43">
        <v>81.59</v>
      </c>
      <c r="K23" s="1">
        <f>P4*(J23-J22)</f>
        <v>2400</v>
      </c>
      <c r="L23" s="43"/>
      <c r="M23" s="1">
        <f>P4*(L23-L22)</f>
        <v>0</v>
      </c>
      <c r="N23" s="43">
        <v>85.99</v>
      </c>
      <c r="O23" s="1">
        <f>P4*(N23-N22)</f>
        <v>863.9999999998963</v>
      </c>
      <c r="P23" s="43"/>
      <c r="Q23" s="1">
        <f>P4*(P23-P22)</f>
        <v>0</v>
      </c>
      <c r="R23" s="43"/>
      <c r="S23" s="1">
        <f>X4*(R23-R22)</f>
        <v>0</v>
      </c>
      <c r="T23" s="43"/>
      <c r="U23" s="1">
        <f>X4*(T23-T22)</f>
        <v>0</v>
      </c>
      <c r="V23" s="43"/>
      <c r="W23" s="1">
        <f>X4*(V23-V22)</f>
        <v>0</v>
      </c>
      <c r="X23" s="43"/>
      <c r="Y23" s="1">
        <f>X4*(X23-X22)</f>
        <v>0</v>
      </c>
      <c r="Z23" s="43"/>
      <c r="AA23" s="1">
        <f>AF4*(Z23-Z22)</f>
        <v>0</v>
      </c>
      <c r="AB23" s="43"/>
      <c r="AC23" s="1">
        <f>AF4*(AB23-AB22)</f>
        <v>0</v>
      </c>
      <c r="AD23" s="43"/>
      <c r="AE23" s="1">
        <f>AF4*(AD23-AD22)</f>
        <v>0</v>
      </c>
      <c r="AF23" s="43"/>
      <c r="AG23" s="1">
        <f>AF4*(AF23-AF22)</f>
        <v>0</v>
      </c>
      <c r="AH23" s="35">
        <f t="shared" si="0"/>
        <v>2400</v>
      </c>
      <c r="AI23" s="35">
        <f t="shared" si="1"/>
        <v>863.9999999998963</v>
      </c>
      <c r="AJ23" s="1">
        <f t="shared" si="2"/>
        <v>2550.7834090725582</v>
      </c>
      <c r="AM23" s="24"/>
      <c r="AN23" s="24"/>
      <c r="AO23" s="24"/>
      <c r="AP23" s="24"/>
      <c r="AQ23" s="24"/>
      <c r="AR23" s="24"/>
      <c r="AS23" s="24"/>
      <c r="AT23" s="24"/>
    </row>
    <row r="24" spans="1:46" ht="15" customHeight="1" thickBot="1">
      <c r="A24" s="1">
        <v>15</v>
      </c>
      <c r="B24" s="43"/>
      <c r="C24" s="1">
        <f>H4*(B24-B23)</f>
        <v>0</v>
      </c>
      <c r="D24" s="43"/>
      <c r="E24" s="1">
        <f>H4*(D24-D23)</f>
        <v>0</v>
      </c>
      <c r="F24" s="43"/>
      <c r="G24" s="1">
        <f>H4*(F24-F23)</f>
        <v>0</v>
      </c>
      <c r="H24" s="43"/>
      <c r="I24" s="1">
        <f>H4*(H24-H23)</f>
        <v>0</v>
      </c>
      <c r="J24" s="43">
        <v>81.74</v>
      </c>
      <c r="K24" s="1">
        <f>P4*(J24-J23)</f>
        <v>1439.9999999999181</v>
      </c>
      <c r="L24" s="43"/>
      <c r="M24" s="1">
        <f>P4*(L24-L23)</f>
        <v>0</v>
      </c>
      <c r="N24" s="43">
        <v>86.12</v>
      </c>
      <c r="O24" s="1">
        <f>P4*(N24-N23)</f>
        <v>1248.0000000000928</v>
      </c>
      <c r="P24" s="43"/>
      <c r="Q24" s="1">
        <f>P4*(P24-P23)</f>
        <v>0</v>
      </c>
      <c r="R24" s="43"/>
      <c r="S24" s="1">
        <f>X4*(R24-R23)</f>
        <v>0</v>
      </c>
      <c r="T24" s="43"/>
      <c r="U24" s="1">
        <f>X4*(T24-T23)</f>
        <v>0</v>
      </c>
      <c r="V24" s="43"/>
      <c r="W24" s="1">
        <f>X4*(V24-V23)</f>
        <v>0</v>
      </c>
      <c r="X24" s="43"/>
      <c r="Y24" s="1">
        <f>X4*(X24-X23)</f>
        <v>0</v>
      </c>
      <c r="Z24" s="43"/>
      <c r="AA24" s="1">
        <f>AF4*(Z24-Z23)</f>
        <v>0</v>
      </c>
      <c r="AB24" s="43"/>
      <c r="AC24" s="1">
        <f>AF4*(AB24-AB23)</f>
        <v>0</v>
      </c>
      <c r="AD24" s="43"/>
      <c r="AE24" s="1">
        <f>AF4*(AD24-AD23)</f>
        <v>0</v>
      </c>
      <c r="AF24" s="43"/>
      <c r="AG24" s="1">
        <f>AF4*(AF24-AF23)</f>
        <v>0</v>
      </c>
      <c r="AH24" s="35">
        <f t="shared" si="0"/>
        <v>1439.9999999999181</v>
      </c>
      <c r="AI24" s="35">
        <f t="shared" si="1"/>
        <v>1248.0000000000928</v>
      </c>
      <c r="AJ24" s="1">
        <f t="shared" si="2"/>
        <v>1905.5455911628028</v>
      </c>
      <c r="AM24" s="24"/>
      <c r="AN24" s="24"/>
      <c r="AO24" s="24"/>
      <c r="AP24" s="24"/>
      <c r="AQ24" s="24"/>
      <c r="AR24" s="24"/>
      <c r="AS24" s="24"/>
      <c r="AT24" s="24"/>
    </row>
    <row r="25" spans="1:46" ht="15" customHeight="1" thickBot="1">
      <c r="A25" s="1">
        <v>16</v>
      </c>
      <c r="B25" s="43"/>
      <c r="C25" s="1">
        <f>H4*(B25-B24)</f>
        <v>0</v>
      </c>
      <c r="D25" s="43"/>
      <c r="E25" s="1">
        <f>H4*(D25-D24)</f>
        <v>0</v>
      </c>
      <c r="F25" s="43"/>
      <c r="G25" s="1">
        <f>H4*(F25-F24)</f>
        <v>0</v>
      </c>
      <c r="H25" s="43"/>
      <c r="I25" s="1">
        <f>H4*(H25-H24)</f>
        <v>0</v>
      </c>
      <c r="J25" s="43">
        <v>82.06</v>
      </c>
      <c r="K25" s="1">
        <f>P4*(J25-J24)</f>
        <v>3072.000000000071</v>
      </c>
      <c r="L25" s="43"/>
      <c r="M25" s="1">
        <f>P4*(L25-L24)</f>
        <v>0</v>
      </c>
      <c r="N25" s="43">
        <v>86.28</v>
      </c>
      <c r="O25" s="1">
        <f>P4*(N25-N24)</f>
        <v>1535.9999999999673</v>
      </c>
      <c r="P25" s="43"/>
      <c r="Q25" s="1">
        <f>P4*(P25-P24)</f>
        <v>0</v>
      </c>
      <c r="R25" s="43"/>
      <c r="S25" s="1">
        <f>X4*(R25-R24)</f>
        <v>0</v>
      </c>
      <c r="T25" s="43"/>
      <c r="U25" s="1">
        <f>X4*(T25-T24)</f>
        <v>0</v>
      </c>
      <c r="V25" s="43"/>
      <c r="W25" s="1">
        <f>X4*(V25-V24)</f>
        <v>0</v>
      </c>
      <c r="X25" s="43"/>
      <c r="Y25" s="1">
        <f>X4*(X25-X24)</f>
        <v>0</v>
      </c>
      <c r="Z25" s="43"/>
      <c r="AA25" s="1">
        <f>AF4*(Z25-Z24)</f>
        <v>0</v>
      </c>
      <c r="AB25" s="43"/>
      <c r="AC25" s="1">
        <f>AF4*(AB25-AB24)</f>
        <v>0</v>
      </c>
      <c r="AD25" s="43"/>
      <c r="AE25" s="1">
        <f>AF4*(AD25-AD24)</f>
        <v>0</v>
      </c>
      <c r="AF25" s="43"/>
      <c r="AG25" s="1">
        <f>AF4*(AF25-AF24)</f>
        <v>0</v>
      </c>
      <c r="AH25" s="35">
        <f t="shared" si="0"/>
        <v>3072.000000000071</v>
      </c>
      <c r="AI25" s="35">
        <f t="shared" si="1"/>
        <v>1535.9999999999673</v>
      </c>
      <c r="AJ25" s="1">
        <f t="shared" si="2"/>
        <v>3434.600413439726</v>
      </c>
      <c r="AM25" s="24"/>
      <c r="AN25" s="24"/>
      <c r="AO25" s="24"/>
      <c r="AP25" s="24"/>
      <c r="AQ25" s="24"/>
      <c r="AR25" s="24"/>
      <c r="AS25" s="24"/>
      <c r="AT25" s="24"/>
    </row>
    <row r="26" spans="1:46" ht="15" customHeight="1" thickBot="1">
      <c r="A26" s="1">
        <v>17</v>
      </c>
      <c r="B26" s="43"/>
      <c r="C26" s="1">
        <f>H4*(B26-B25)</f>
        <v>0</v>
      </c>
      <c r="D26" s="43"/>
      <c r="E26" s="1">
        <f>H4*(D26-D25)</f>
        <v>0</v>
      </c>
      <c r="F26" s="43"/>
      <c r="G26" s="1">
        <f>H4*(F26-F25)</f>
        <v>0</v>
      </c>
      <c r="H26" s="43"/>
      <c r="I26" s="1">
        <f>H4*(H26-H25)</f>
        <v>0</v>
      </c>
      <c r="J26" s="43">
        <v>82.14</v>
      </c>
      <c r="K26" s="1">
        <f>P4*(J26-J25)</f>
        <v>767.9999999999836</v>
      </c>
      <c r="L26" s="43"/>
      <c r="M26" s="1">
        <f>P4*(L26-L25)</f>
        <v>0</v>
      </c>
      <c r="N26" s="43">
        <v>86.39</v>
      </c>
      <c r="O26" s="1">
        <f>P4*(N26-N25)</f>
        <v>1055.9999999999945</v>
      </c>
      <c r="P26" s="43"/>
      <c r="Q26" s="1">
        <f>P4*(P26-P25)</f>
        <v>0</v>
      </c>
      <c r="R26" s="43"/>
      <c r="S26" s="1">
        <f>X4*(R26-R25)</f>
        <v>0</v>
      </c>
      <c r="T26" s="43"/>
      <c r="U26" s="1">
        <f>X4*(T26-T25)</f>
        <v>0</v>
      </c>
      <c r="V26" s="43"/>
      <c r="W26" s="1">
        <f>X4*(V26-V25)</f>
        <v>0</v>
      </c>
      <c r="X26" s="43"/>
      <c r="Y26" s="1">
        <f>X4*(X26-X25)</f>
        <v>0</v>
      </c>
      <c r="Z26" s="43"/>
      <c r="AA26" s="1">
        <f>AF4*(Z26-Z25)</f>
        <v>0</v>
      </c>
      <c r="AB26" s="43"/>
      <c r="AC26" s="1">
        <f>AF4*(AB26-AB25)</f>
        <v>0</v>
      </c>
      <c r="AD26" s="43"/>
      <c r="AE26" s="1">
        <f>AF4*(AD26-AD25)</f>
        <v>0</v>
      </c>
      <c r="AF26" s="43"/>
      <c r="AG26" s="1">
        <f>AF4*(AF26-AF25)</f>
        <v>0</v>
      </c>
      <c r="AH26" s="35">
        <f t="shared" si="0"/>
        <v>767.9999999999836</v>
      </c>
      <c r="AI26" s="35">
        <f t="shared" si="1"/>
        <v>1055.9999999999945</v>
      </c>
      <c r="AJ26" s="1">
        <f t="shared" si="2"/>
        <v>1305.7411688385885</v>
      </c>
      <c r="AM26" s="24"/>
      <c r="AN26" s="24"/>
      <c r="AO26" s="24"/>
      <c r="AP26" s="24"/>
      <c r="AQ26" s="24"/>
      <c r="AR26" s="24"/>
      <c r="AS26" s="24"/>
      <c r="AT26" s="24"/>
    </row>
    <row r="27" spans="1:46" ht="15" customHeight="1" thickBot="1">
      <c r="A27" s="1">
        <v>18</v>
      </c>
      <c r="B27" s="43"/>
      <c r="C27" s="1">
        <f>H4*(B27-B26)</f>
        <v>0</v>
      </c>
      <c r="D27" s="43"/>
      <c r="E27" s="1">
        <f>H4*(D27-D26)</f>
        <v>0</v>
      </c>
      <c r="F27" s="43"/>
      <c r="G27" s="1">
        <f>H4*(F27-F26)</f>
        <v>0</v>
      </c>
      <c r="H27" s="43"/>
      <c r="I27" s="1">
        <f>H4*(H27-H26)</f>
        <v>0</v>
      </c>
      <c r="J27" s="43">
        <v>82.27</v>
      </c>
      <c r="K27" s="1">
        <f>P4*(J27-J26)</f>
        <v>1247.9999999999563</v>
      </c>
      <c r="L27" s="43"/>
      <c r="M27" s="1">
        <f>P4*(L27-L26)</f>
        <v>0</v>
      </c>
      <c r="N27" s="43">
        <v>86.47</v>
      </c>
      <c r="O27" s="1">
        <f>P4*(N27-N26)</f>
        <v>767.9999999999836</v>
      </c>
      <c r="P27" s="43"/>
      <c r="Q27" s="1">
        <f>P4*(P27-P26)</f>
        <v>0</v>
      </c>
      <c r="R27" s="43"/>
      <c r="S27" s="1">
        <f>X4*(R27-R26)</f>
        <v>0</v>
      </c>
      <c r="T27" s="43"/>
      <c r="U27" s="1">
        <f>X4*(T27-T26)</f>
        <v>0</v>
      </c>
      <c r="V27" s="43"/>
      <c r="W27" s="1">
        <f>X4*(V27-V26)</f>
        <v>0</v>
      </c>
      <c r="X27" s="43"/>
      <c r="Y27" s="1">
        <f>X4*(X27-X26)</f>
        <v>0</v>
      </c>
      <c r="Z27" s="43"/>
      <c r="AA27" s="1">
        <f>AF4*(Z27-Z26)</f>
        <v>0</v>
      </c>
      <c r="AB27" s="43"/>
      <c r="AC27" s="1">
        <f>AF4*(AB27-AB26)</f>
        <v>0</v>
      </c>
      <c r="AD27" s="43"/>
      <c r="AE27" s="1">
        <f>AF4*(AD27-AD26)</f>
        <v>0</v>
      </c>
      <c r="AF27" s="43"/>
      <c r="AG27" s="1">
        <f>AF4*(AF27-AF26)</f>
        <v>0</v>
      </c>
      <c r="AH27" s="35">
        <f t="shared" si="0"/>
        <v>1247.9999999999563</v>
      </c>
      <c r="AI27" s="35">
        <f t="shared" si="1"/>
        <v>767.9999999999836</v>
      </c>
      <c r="AJ27" s="1">
        <f t="shared" si="2"/>
        <v>1465.376402157434</v>
      </c>
      <c r="AM27" s="28"/>
      <c r="AN27" s="28"/>
      <c r="AO27" s="28"/>
      <c r="AP27" s="28"/>
      <c r="AQ27" s="28"/>
      <c r="AR27" s="28"/>
      <c r="AS27" s="28"/>
      <c r="AT27" s="24"/>
    </row>
    <row r="28" spans="1:46" ht="15" customHeight="1" thickBot="1">
      <c r="A28" s="1">
        <v>19</v>
      </c>
      <c r="B28" s="43"/>
      <c r="C28" s="1">
        <f>H4*(B28-B27)</f>
        <v>0</v>
      </c>
      <c r="D28" s="43"/>
      <c r="E28" s="1">
        <f>H4*(D28-D27)</f>
        <v>0</v>
      </c>
      <c r="F28" s="43"/>
      <c r="G28" s="1">
        <f>H4*(F28-F27)</f>
        <v>0</v>
      </c>
      <c r="H28" s="43"/>
      <c r="I28" s="1">
        <f>H4*(H28-H27)</f>
        <v>0</v>
      </c>
      <c r="J28" s="43">
        <v>82.43</v>
      </c>
      <c r="K28" s="1">
        <f>P4*(J28-J27)</f>
        <v>1536.0000000001037</v>
      </c>
      <c r="L28" s="43"/>
      <c r="M28" s="1">
        <f>P4*(L28-L27)</f>
        <v>0</v>
      </c>
      <c r="N28" s="43">
        <v>86.53</v>
      </c>
      <c r="O28" s="1">
        <f>P4*(N28-N27)</f>
        <v>576.0000000000218</v>
      </c>
      <c r="P28" s="43"/>
      <c r="Q28" s="1">
        <f>P4*(P28-P27)</f>
        <v>0</v>
      </c>
      <c r="R28" s="43"/>
      <c r="S28" s="1">
        <f>X4*(R28-R27)</f>
        <v>0</v>
      </c>
      <c r="T28" s="43"/>
      <c r="U28" s="1">
        <f>X4*(T28-T27)</f>
        <v>0</v>
      </c>
      <c r="V28" s="43"/>
      <c r="W28" s="1">
        <f>X4*(V28-V27)</f>
        <v>0</v>
      </c>
      <c r="X28" s="43"/>
      <c r="Y28" s="1">
        <f>X4*(X28-X27)</f>
        <v>0</v>
      </c>
      <c r="Z28" s="43"/>
      <c r="AA28" s="1">
        <f>AF4*(Z28-Z27)</f>
        <v>0</v>
      </c>
      <c r="AB28" s="43"/>
      <c r="AC28" s="1">
        <f>AF4*(AB28-AB27)</f>
        <v>0</v>
      </c>
      <c r="AD28" s="43"/>
      <c r="AE28" s="1">
        <f>AF4*(AD28-AD27)</f>
        <v>0</v>
      </c>
      <c r="AF28" s="43"/>
      <c r="AG28" s="1">
        <f>AF4*(AF28-AF27)</f>
        <v>0</v>
      </c>
      <c r="AH28" s="35">
        <f t="shared" si="0"/>
        <v>1536.0000000001037</v>
      </c>
      <c r="AI28" s="35">
        <f t="shared" si="1"/>
        <v>576.0000000000218</v>
      </c>
      <c r="AJ28" s="1">
        <f t="shared" si="2"/>
        <v>1640.4487191010708</v>
      </c>
      <c r="AM28" s="28"/>
      <c r="AN28" s="28"/>
      <c r="AO28" s="28"/>
      <c r="AP28" s="28"/>
      <c r="AQ28" s="28"/>
      <c r="AR28" s="28"/>
      <c r="AS28" s="28"/>
      <c r="AT28" s="24"/>
    </row>
    <row r="29" spans="1:46" ht="15" customHeight="1" thickBot="1">
      <c r="A29" s="1">
        <v>20</v>
      </c>
      <c r="B29" s="43"/>
      <c r="C29" s="1">
        <f>H4*(B29-B28)</f>
        <v>0</v>
      </c>
      <c r="D29" s="43"/>
      <c r="E29" s="1">
        <f>H4*(D29-D28)</f>
        <v>0</v>
      </c>
      <c r="F29" s="43"/>
      <c r="G29" s="1">
        <f>H4*(F29-F28)</f>
        <v>0</v>
      </c>
      <c r="H29" s="43"/>
      <c r="I29" s="1">
        <f>H4*(H29-H28)</f>
        <v>0</v>
      </c>
      <c r="J29" s="43">
        <v>82.84</v>
      </c>
      <c r="K29" s="1">
        <f>P4*(J29-J28)</f>
        <v>3935.9999999999673</v>
      </c>
      <c r="L29" s="43"/>
      <c r="M29" s="1">
        <f>P4*(L29-L28)</f>
        <v>0</v>
      </c>
      <c r="N29" s="43">
        <v>86.64</v>
      </c>
      <c r="O29" s="1">
        <f>P4*(N29-N28)</f>
        <v>1055.9999999999945</v>
      </c>
      <c r="P29" s="43"/>
      <c r="Q29" s="1">
        <f>P4*(P29-P28)</f>
        <v>0</v>
      </c>
      <c r="R29" s="43"/>
      <c r="S29" s="1">
        <f>X4*(R29-R28)</f>
        <v>0</v>
      </c>
      <c r="T29" s="43"/>
      <c r="U29" s="1">
        <f>X4*(T29-T28)</f>
        <v>0</v>
      </c>
      <c r="V29" s="43"/>
      <c r="W29" s="1">
        <f>X4*(V29-V28)</f>
        <v>0</v>
      </c>
      <c r="X29" s="43"/>
      <c r="Y29" s="1">
        <f>X4*(X29-X28)</f>
        <v>0</v>
      </c>
      <c r="Z29" s="43"/>
      <c r="AA29" s="1">
        <f>AF4*(Z29-Z28)</f>
        <v>0</v>
      </c>
      <c r="AB29" s="43"/>
      <c r="AC29" s="1">
        <f>AF4*(AB29-AB28)</f>
        <v>0</v>
      </c>
      <c r="AD29" s="43"/>
      <c r="AE29" s="1">
        <f>AF4*(AD29-AD28)</f>
        <v>0</v>
      </c>
      <c r="AF29" s="43"/>
      <c r="AG29" s="1">
        <f>AF4*(AF29-AF28)</f>
        <v>0</v>
      </c>
      <c r="AH29" s="35">
        <f t="shared" si="0"/>
        <v>3935.9999999999673</v>
      </c>
      <c r="AI29" s="35">
        <f t="shared" si="1"/>
        <v>1055.9999999999945</v>
      </c>
      <c r="AJ29" s="1">
        <f t="shared" si="2"/>
        <v>4075.197173143863</v>
      </c>
      <c r="AM29" s="28"/>
      <c r="AN29" s="28"/>
      <c r="AO29" s="28"/>
      <c r="AP29" s="28"/>
      <c r="AQ29" s="28"/>
      <c r="AR29" s="28"/>
      <c r="AS29" s="28"/>
      <c r="AT29" s="24"/>
    </row>
    <row r="30" spans="1:46" ht="15" customHeight="1" thickBot="1">
      <c r="A30" s="1">
        <v>21</v>
      </c>
      <c r="B30" s="43"/>
      <c r="C30" s="1">
        <f>H4*(B30-B29)</f>
        <v>0</v>
      </c>
      <c r="D30" s="43"/>
      <c r="E30" s="1">
        <f>H4*(D30-D29)</f>
        <v>0</v>
      </c>
      <c r="F30" s="43"/>
      <c r="G30" s="1">
        <f>H4*(F30-F29)</f>
        <v>0</v>
      </c>
      <c r="H30" s="43"/>
      <c r="I30" s="1">
        <f>H4*(H30-H29)</f>
        <v>0</v>
      </c>
      <c r="J30" s="43">
        <v>82.98</v>
      </c>
      <c r="K30" s="1">
        <f>P4*(J30-J29)</f>
        <v>1344.0000000000055</v>
      </c>
      <c r="L30" s="43"/>
      <c r="M30" s="1">
        <f>P4*(L30-L29)</f>
        <v>0</v>
      </c>
      <c r="N30" s="43">
        <v>86.96</v>
      </c>
      <c r="O30" s="1">
        <f>P4*(N30-N29)</f>
        <v>3071.9999999999345</v>
      </c>
      <c r="P30" s="43"/>
      <c r="Q30" s="1">
        <f>P4*(P30-P29)</f>
        <v>0</v>
      </c>
      <c r="R30" s="43"/>
      <c r="S30" s="1">
        <f>X4*(R30-R29)</f>
        <v>0</v>
      </c>
      <c r="T30" s="43"/>
      <c r="U30" s="1">
        <f>X4*(T30-T29)</f>
        <v>0</v>
      </c>
      <c r="V30" s="43"/>
      <c r="W30" s="1">
        <f>X4*(V30-V29)</f>
        <v>0</v>
      </c>
      <c r="X30" s="43"/>
      <c r="Y30" s="1">
        <f>X4*(X30-X29)</f>
        <v>0</v>
      </c>
      <c r="Z30" s="43"/>
      <c r="AA30" s="1">
        <f>AF4*(Z30-Z29)</f>
        <v>0</v>
      </c>
      <c r="AB30" s="43"/>
      <c r="AC30" s="1">
        <f>AF4*(AB30-AB29)</f>
        <v>0</v>
      </c>
      <c r="AD30" s="43"/>
      <c r="AE30" s="1">
        <f>AF4*(AD30-AD29)</f>
        <v>0</v>
      </c>
      <c r="AF30" s="43"/>
      <c r="AG30" s="1">
        <f>AF4*(AF30-AF29)</f>
        <v>0</v>
      </c>
      <c r="AH30" s="35">
        <f t="shared" si="0"/>
        <v>1344.0000000000055</v>
      </c>
      <c r="AI30" s="35">
        <f t="shared" si="1"/>
        <v>3071.9999999999345</v>
      </c>
      <c r="AJ30" s="1">
        <f t="shared" si="2"/>
        <v>3353.1358457419547</v>
      </c>
      <c r="AM30" s="28"/>
      <c r="AN30" s="28"/>
      <c r="AO30" s="28"/>
      <c r="AP30" s="28"/>
      <c r="AQ30" s="28"/>
      <c r="AR30" s="28"/>
      <c r="AS30" s="28"/>
      <c r="AT30" s="24"/>
    </row>
    <row r="31" spans="1:46" ht="15" customHeight="1" thickBot="1">
      <c r="A31" s="1">
        <v>22</v>
      </c>
      <c r="B31" s="43"/>
      <c r="C31" s="1">
        <f>H4*(B31-B30)</f>
        <v>0</v>
      </c>
      <c r="D31" s="43"/>
      <c r="E31" s="1">
        <f>H4*(D31-D30)</f>
        <v>0</v>
      </c>
      <c r="F31" s="43"/>
      <c r="G31" s="1">
        <f>H4*(F31-F30)</f>
        <v>0</v>
      </c>
      <c r="H31" s="43"/>
      <c r="I31" s="1">
        <f>H4*(H31-H30)</f>
        <v>0</v>
      </c>
      <c r="J31" s="43">
        <v>83.35</v>
      </c>
      <c r="K31" s="1">
        <f>P4*(J31-J30)</f>
        <v>3551.9999999999072</v>
      </c>
      <c r="L31" s="43"/>
      <c r="M31" s="1">
        <f>P4*(L31-L30)</f>
        <v>0</v>
      </c>
      <c r="N31" s="43">
        <v>87.06</v>
      </c>
      <c r="O31" s="1">
        <f>P4*(N31-N30)</f>
        <v>960.0000000000819</v>
      </c>
      <c r="P31" s="43"/>
      <c r="Q31" s="1">
        <f>P4*(P31-P30)</f>
        <v>0</v>
      </c>
      <c r="R31" s="43"/>
      <c r="S31" s="1">
        <f>X4*(R31-R30)</f>
        <v>0</v>
      </c>
      <c r="T31" s="43"/>
      <c r="U31" s="1">
        <f>X4*(T31-T30)</f>
        <v>0</v>
      </c>
      <c r="V31" s="43"/>
      <c r="W31" s="1">
        <f>X4*(V31-V30)</f>
        <v>0</v>
      </c>
      <c r="X31" s="43"/>
      <c r="Y31" s="1">
        <f>X4*(X31-X30)</f>
        <v>0</v>
      </c>
      <c r="Z31" s="43"/>
      <c r="AA31" s="1">
        <f>AF4*(Z31-Z30)</f>
        <v>0</v>
      </c>
      <c r="AB31" s="43"/>
      <c r="AC31" s="1">
        <f>AF4*(AB31-AB30)</f>
        <v>0</v>
      </c>
      <c r="AD31" s="43"/>
      <c r="AE31" s="1">
        <f>AF4*(AD31-AD30)</f>
        <v>0</v>
      </c>
      <c r="AF31" s="43"/>
      <c r="AG31" s="1">
        <f>AF4*(AF31-AF30)</f>
        <v>0</v>
      </c>
      <c r="AH31" s="35">
        <f t="shared" si="0"/>
        <v>3551.9999999999072</v>
      </c>
      <c r="AI31" s="35">
        <f t="shared" si="1"/>
        <v>960.0000000000819</v>
      </c>
      <c r="AJ31" s="1">
        <f t="shared" si="2"/>
        <v>3679.4434361733975</v>
      </c>
      <c r="AM31" s="28"/>
      <c r="AN31" s="28"/>
      <c r="AO31" s="28"/>
      <c r="AP31" s="28"/>
      <c r="AQ31" s="28"/>
      <c r="AR31" s="28"/>
      <c r="AS31" s="28"/>
      <c r="AT31" s="24"/>
    </row>
    <row r="32" spans="1:46" ht="15" customHeight="1" thickBot="1">
      <c r="A32" s="1">
        <v>23</v>
      </c>
      <c r="B32" s="43"/>
      <c r="C32" s="1">
        <f>H4*(B32-B31)</f>
        <v>0</v>
      </c>
      <c r="D32" s="43"/>
      <c r="E32" s="1">
        <f>H4*(D32-D31)</f>
        <v>0</v>
      </c>
      <c r="F32" s="43"/>
      <c r="G32" s="1">
        <f>H4*(F32-F31)</f>
        <v>0</v>
      </c>
      <c r="H32" s="43"/>
      <c r="I32" s="1">
        <f>H4*(H32-H31)</f>
        <v>0</v>
      </c>
      <c r="J32" s="43">
        <v>83.52</v>
      </c>
      <c r="K32" s="1">
        <f>P4*(J32-J31)</f>
        <v>1632.0000000000164</v>
      </c>
      <c r="L32" s="43"/>
      <c r="M32" s="1">
        <f>P4*(L32-L31)</f>
        <v>0</v>
      </c>
      <c r="N32" s="43">
        <v>87.17</v>
      </c>
      <c r="O32" s="1">
        <f>P4*(N32-N31)</f>
        <v>1055.9999999999945</v>
      </c>
      <c r="P32" s="43"/>
      <c r="Q32" s="1">
        <f>P4*(P32-P31)</f>
        <v>0</v>
      </c>
      <c r="R32" s="43"/>
      <c r="S32" s="1">
        <f>X4*(R32-R31)</f>
        <v>0</v>
      </c>
      <c r="T32" s="43"/>
      <c r="U32" s="1">
        <f>X4*(T32-T31)</f>
        <v>0</v>
      </c>
      <c r="V32" s="43"/>
      <c r="W32" s="1">
        <f>X4*(V32-V31)</f>
        <v>0</v>
      </c>
      <c r="X32" s="43"/>
      <c r="Y32" s="1">
        <f>X4*(X32-X31)</f>
        <v>0</v>
      </c>
      <c r="Z32" s="43"/>
      <c r="AA32" s="1">
        <f>AF4*(Z32-Z31)</f>
        <v>0</v>
      </c>
      <c r="AB32" s="43"/>
      <c r="AC32" s="1">
        <f>AF4*(AB32-AB31)</f>
        <v>0</v>
      </c>
      <c r="AD32" s="43"/>
      <c r="AE32" s="1">
        <f>AF4*(AD32-AD31)</f>
        <v>0</v>
      </c>
      <c r="AF32" s="43"/>
      <c r="AG32" s="1">
        <f>AF4*(AF32-AF31)</f>
        <v>0</v>
      </c>
      <c r="AH32" s="35">
        <f t="shared" si="0"/>
        <v>1632.0000000000164</v>
      </c>
      <c r="AI32" s="35">
        <f t="shared" si="1"/>
        <v>1055.9999999999945</v>
      </c>
      <c r="AJ32" s="1">
        <f t="shared" si="2"/>
        <v>1943.851846206403</v>
      </c>
      <c r="AM32" s="24"/>
      <c r="AN32" s="24"/>
      <c r="AO32" s="24"/>
      <c r="AP32" s="24"/>
      <c r="AQ32" s="24"/>
      <c r="AR32" s="24"/>
      <c r="AS32" s="24"/>
      <c r="AT32" s="24"/>
    </row>
    <row r="33" spans="1:46" ht="15" customHeight="1" thickBot="1">
      <c r="A33" s="1">
        <v>24</v>
      </c>
      <c r="B33" s="43"/>
      <c r="C33" s="1">
        <f>H4*(B33-B32)</f>
        <v>0</v>
      </c>
      <c r="D33" s="43"/>
      <c r="E33" s="1">
        <f>H4*(D33-D32)</f>
        <v>0</v>
      </c>
      <c r="F33" s="43"/>
      <c r="G33" s="1">
        <f>H4*(F33-F32)</f>
        <v>0</v>
      </c>
      <c r="H33" s="43"/>
      <c r="I33" s="1">
        <f>H4*(H33-H32)</f>
        <v>0</v>
      </c>
      <c r="J33" s="43">
        <v>83.77</v>
      </c>
      <c r="K33" s="1">
        <f>P4*(J33-J32)</f>
        <v>2400</v>
      </c>
      <c r="L33" s="43"/>
      <c r="M33" s="1">
        <f>P4*(L33-L32)</f>
        <v>0</v>
      </c>
      <c r="N33" s="43">
        <v>87.29</v>
      </c>
      <c r="O33" s="1">
        <f>P4*(N33-N32)</f>
        <v>1152.0000000000437</v>
      </c>
      <c r="P33" s="43"/>
      <c r="Q33" s="1">
        <f>P4*(P33-P32)</f>
        <v>0</v>
      </c>
      <c r="R33" s="43"/>
      <c r="S33" s="1">
        <f>X4*(R33-R32)</f>
        <v>0</v>
      </c>
      <c r="T33" s="43"/>
      <c r="U33" s="1">
        <f>X4*(T33-T32)</f>
        <v>0</v>
      </c>
      <c r="V33" s="43"/>
      <c r="W33" s="1">
        <f>X4*(V33-V32)</f>
        <v>0</v>
      </c>
      <c r="X33" s="43"/>
      <c r="Y33" s="1">
        <f>X4*(X33-X32)</f>
        <v>0</v>
      </c>
      <c r="Z33" s="43"/>
      <c r="AA33" s="1">
        <f>AF4*(Z33-Z32)</f>
        <v>0</v>
      </c>
      <c r="AB33" s="43"/>
      <c r="AC33" s="1">
        <f>AF4*(AB33-AB32)</f>
        <v>0</v>
      </c>
      <c r="AD33" s="43"/>
      <c r="AE33" s="1">
        <f>AF4*(AD33-AD32)</f>
        <v>0</v>
      </c>
      <c r="AF33" s="43"/>
      <c r="AG33" s="1">
        <f>AF4*(AF33-AF32)</f>
        <v>0</v>
      </c>
      <c r="AH33" s="35">
        <f t="shared" si="0"/>
        <v>2400</v>
      </c>
      <c r="AI33" s="35">
        <f t="shared" si="1"/>
        <v>1152.0000000000437</v>
      </c>
      <c r="AJ33" s="1">
        <f t="shared" si="2"/>
        <v>2662.161527781532</v>
      </c>
      <c r="AM33" s="24"/>
      <c r="AN33" s="24"/>
      <c r="AO33" s="24"/>
      <c r="AP33" s="24"/>
      <c r="AQ33" s="24"/>
      <c r="AR33" s="24"/>
      <c r="AS33" s="24"/>
      <c r="AT33" s="24"/>
    </row>
    <row r="34" spans="1:46" ht="15" customHeight="1" thickBot="1">
      <c r="A34" s="1">
        <v>1</v>
      </c>
      <c r="B34" s="43"/>
      <c r="C34" s="1">
        <f>H4*(B34-B33)</f>
        <v>0</v>
      </c>
      <c r="D34" s="43"/>
      <c r="E34" s="1">
        <f>H4*(D34-D33)</f>
        <v>0</v>
      </c>
      <c r="F34" s="43"/>
      <c r="G34" s="1">
        <f>H4*(F34-F33)</f>
        <v>0</v>
      </c>
      <c r="H34" s="43"/>
      <c r="I34" s="1">
        <f>H4*(H34-H33)</f>
        <v>0</v>
      </c>
      <c r="J34" s="43">
        <v>83.98</v>
      </c>
      <c r="K34" s="1">
        <f>P4*(J34-J33)</f>
        <v>2016.0000000000764</v>
      </c>
      <c r="L34" s="43"/>
      <c r="M34" s="1">
        <f>P4*(L34-L33)</f>
        <v>0</v>
      </c>
      <c r="N34" s="43">
        <v>87.41</v>
      </c>
      <c r="O34" s="1">
        <f>P4*(N34-N33)</f>
        <v>1151.9999999999072</v>
      </c>
      <c r="P34" s="43"/>
      <c r="Q34" s="1">
        <f>P4*(P34-P33)</f>
        <v>0</v>
      </c>
      <c r="R34" s="43"/>
      <c r="S34" s="1">
        <f>X4*(R34-R33)</f>
        <v>0</v>
      </c>
      <c r="T34" s="43"/>
      <c r="U34" s="1">
        <f>X4*(T34-T33)</f>
        <v>0</v>
      </c>
      <c r="V34" s="43"/>
      <c r="W34" s="1">
        <f>X4*(V34-V33)</f>
        <v>0</v>
      </c>
      <c r="X34" s="43"/>
      <c r="Y34" s="1">
        <f>X4*(X34-X33)</f>
        <v>0</v>
      </c>
      <c r="Z34" s="43"/>
      <c r="AA34" s="1">
        <f>AF4*(Z34-Z33)</f>
        <v>0</v>
      </c>
      <c r="AB34" s="43"/>
      <c r="AC34" s="1">
        <f>AF4*(AB34-AB33)</f>
        <v>0</v>
      </c>
      <c r="AD34" s="43"/>
      <c r="AE34" s="1">
        <f>AF4*(AD34-AD33)</f>
        <v>0</v>
      </c>
      <c r="AF34" s="43"/>
      <c r="AG34" s="1">
        <f>AF4*(AF34-AF33)</f>
        <v>0</v>
      </c>
      <c r="AH34" s="35">
        <f t="shared" si="0"/>
        <v>2016.0000000000764</v>
      </c>
      <c r="AI34" s="35">
        <f t="shared" si="1"/>
        <v>1151.9999999999072</v>
      </c>
      <c r="AJ34" s="1">
        <f t="shared" si="2"/>
        <v>2321.9302315100026</v>
      </c>
      <c r="AM34" s="24"/>
      <c r="AN34" s="24"/>
      <c r="AO34" s="24"/>
      <c r="AP34" s="24"/>
      <c r="AQ34" s="24"/>
      <c r="AR34" s="24"/>
      <c r="AS34" s="24"/>
      <c r="AT34" s="24"/>
    </row>
    <row r="35" spans="1:46" ht="15" customHeight="1" thickBot="1">
      <c r="A35" s="1">
        <v>2</v>
      </c>
      <c r="B35" s="43"/>
      <c r="C35" s="1">
        <f>H4*(B35-B34)</f>
        <v>0</v>
      </c>
      <c r="D35" s="43"/>
      <c r="E35" s="1">
        <f>H4*(D35-D34)</f>
        <v>0</v>
      </c>
      <c r="F35" s="43"/>
      <c r="G35" s="1">
        <f>H4*(F35-F34)</f>
        <v>0</v>
      </c>
      <c r="H35" s="43"/>
      <c r="I35" s="1">
        <f>H4*(H35-H34)</f>
        <v>0</v>
      </c>
      <c r="J35" s="43">
        <v>84.28</v>
      </c>
      <c r="K35" s="1">
        <f>P4*(J35-J34)</f>
        <v>2879.9999999999727</v>
      </c>
      <c r="L35" s="43"/>
      <c r="M35" s="1">
        <f>P4*(L35-L34)</f>
        <v>0</v>
      </c>
      <c r="N35" s="43">
        <v>87.53</v>
      </c>
      <c r="O35" s="1">
        <f>P4*(N35-N34)</f>
        <v>1152.0000000000437</v>
      </c>
      <c r="P35" s="43"/>
      <c r="Q35" s="1">
        <f>P4*(P35-P34)</f>
        <v>0</v>
      </c>
      <c r="R35" s="43"/>
      <c r="S35" s="1">
        <f>X4*(R35-R34)</f>
        <v>0</v>
      </c>
      <c r="T35" s="43"/>
      <c r="U35" s="1">
        <f>X4*(T35-T34)</f>
        <v>0</v>
      </c>
      <c r="V35" s="43"/>
      <c r="W35" s="1">
        <f>X4*(V35-V34)</f>
        <v>0</v>
      </c>
      <c r="X35" s="43"/>
      <c r="Y35" s="1">
        <f>X4*(X35-X34)</f>
        <v>0</v>
      </c>
      <c r="Z35" s="43"/>
      <c r="AA35" s="1">
        <f>AF4*(Z35-Z34)</f>
        <v>0</v>
      </c>
      <c r="AB35" s="43"/>
      <c r="AC35" s="1">
        <f>AF4*(AB35-AB34)</f>
        <v>0</v>
      </c>
      <c r="AD35" s="43"/>
      <c r="AE35" s="1">
        <f>AF4*(AD35-AD34)</f>
        <v>0</v>
      </c>
      <c r="AF35" s="43"/>
      <c r="AG35" s="1">
        <f>AF4*(AF35-AF34)</f>
        <v>0</v>
      </c>
      <c r="AH35" s="35">
        <f t="shared" si="0"/>
        <v>2879.9999999999727</v>
      </c>
      <c r="AI35" s="35">
        <f t="shared" si="1"/>
        <v>1152.0000000000437</v>
      </c>
      <c r="AJ35" s="1">
        <f t="shared" si="2"/>
        <v>3101.8549289094653</v>
      </c>
      <c r="AM35" s="24"/>
      <c r="AN35" s="24"/>
      <c r="AO35" s="24"/>
      <c r="AP35" s="24"/>
      <c r="AQ35" s="24"/>
      <c r="AR35" s="24"/>
      <c r="AS35" s="24"/>
      <c r="AT35" s="24"/>
    </row>
    <row r="36" spans="1:46" ht="15" customHeight="1">
      <c r="A36" s="5" t="s">
        <v>29</v>
      </c>
      <c r="B36" s="5"/>
      <c r="C36" s="5">
        <f>SUM(C12:C35)</f>
        <v>0</v>
      </c>
      <c r="D36" s="5"/>
      <c r="E36" s="5">
        <f>SUM(E12:E35)</f>
        <v>0</v>
      </c>
      <c r="F36" s="5"/>
      <c r="G36" s="5">
        <f>SUM(G12:G35)</f>
        <v>0</v>
      </c>
      <c r="H36" s="5"/>
      <c r="I36" s="5">
        <f>SUM(I12:I35)</f>
        <v>0</v>
      </c>
      <c r="J36" s="5"/>
      <c r="K36" s="5">
        <f>SUM(K12:K35)</f>
        <v>55008.00000000003</v>
      </c>
      <c r="L36" s="5"/>
      <c r="M36" s="5">
        <f>SUM(M12:M35)</f>
        <v>0</v>
      </c>
      <c r="N36" s="9"/>
      <c r="O36" s="5">
        <f>SUM(O12:O35)</f>
        <v>28511.999999999985</v>
      </c>
      <c r="P36" s="14"/>
      <c r="Q36" s="5">
        <f>SUM(Q12:Q35)</f>
        <v>0</v>
      </c>
      <c r="R36" s="5"/>
      <c r="S36" s="5">
        <f>SUM(S12:S35)</f>
        <v>0</v>
      </c>
      <c r="T36" s="5"/>
      <c r="U36" s="5">
        <f>SUM(U12:U35)</f>
        <v>0</v>
      </c>
      <c r="V36" s="5"/>
      <c r="W36" s="5">
        <f>SUM(W12:W35)</f>
        <v>0</v>
      </c>
      <c r="X36" s="5"/>
      <c r="Y36" s="5">
        <f>SUM(Y12:Y35)</f>
        <v>0</v>
      </c>
      <c r="Z36" s="5"/>
      <c r="AA36" s="5">
        <f>SUM(AA12:AA35)</f>
        <v>0</v>
      </c>
      <c r="AB36" s="9"/>
      <c r="AC36" s="5">
        <f>SUM(AC12:AC35)</f>
        <v>0</v>
      </c>
      <c r="AD36" s="14"/>
      <c r="AE36" s="5">
        <f>SUM(AE12:AE35)</f>
        <v>0</v>
      </c>
      <c r="AF36" s="5"/>
      <c r="AG36" s="5">
        <f>SUM(AG12:AG35)</f>
        <v>0</v>
      </c>
      <c r="AH36" s="31">
        <f>(C36-E36+K36-M36+S36-U36+AA36-AC36)</f>
        <v>55008.00000000003</v>
      </c>
      <c r="AI36" s="37">
        <f>(G36-I36+O36-Q36+W36-Y36+AE36-AG36)</f>
        <v>28511.999999999985</v>
      </c>
      <c r="AJ36" s="5">
        <f t="shared" si="2"/>
        <v>61958.1649825106</v>
      </c>
      <c r="AL36" s="53"/>
      <c r="AM36" s="24"/>
      <c r="AN36" s="24"/>
      <c r="AO36" s="24"/>
      <c r="AP36" s="24"/>
      <c r="AQ36" s="24"/>
      <c r="AR36" s="24"/>
      <c r="AS36" s="24"/>
      <c r="AT36" s="24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32"/>
      <c r="AI37" s="36"/>
      <c r="AJ37" s="6"/>
      <c r="AM37" s="24"/>
      <c r="AN37" s="24"/>
      <c r="AO37" s="24"/>
      <c r="AP37" s="24"/>
      <c r="AQ37" s="24"/>
      <c r="AR37" s="24"/>
      <c r="AS37" s="24"/>
      <c r="AT37" s="24"/>
    </row>
    <row r="38" spans="36:46" ht="12.75">
      <c r="AJ38" s="2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36:46" ht="12.75">
      <c r="AJ39" s="2"/>
      <c r="AL39" s="24"/>
      <c r="AM39" s="24"/>
      <c r="AN39" s="29"/>
      <c r="AO39" s="28"/>
      <c r="AP39" s="24"/>
      <c r="AQ39" s="29"/>
      <c r="AR39" s="28"/>
      <c r="AS39" s="28"/>
      <c r="AT39" s="24"/>
    </row>
    <row r="40" spans="38:46" ht="12.75">
      <c r="AL40" s="24"/>
      <c r="AM40" s="24"/>
      <c r="AN40" s="30"/>
      <c r="AO40" s="24"/>
      <c r="AP40" s="24"/>
      <c r="AQ40" s="30"/>
      <c r="AR40" s="24"/>
      <c r="AS40" s="24"/>
      <c r="AT40" s="24"/>
    </row>
    <row r="41" spans="38:46" ht="12.75">
      <c r="AL41" s="24"/>
      <c r="AM41" s="24"/>
      <c r="AN41" s="29"/>
      <c r="AO41" s="28"/>
      <c r="AP41" s="24"/>
      <c r="AQ41" s="29"/>
      <c r="AR41" s="28"/>
      <c r="AS41" s="28"/>
      <c r="AT41" s="24"/>
    </row>
    <row r="42" spans="38:46" ht="12.75">
      <c r="AL42" s="24"/>
      <c r="AM42" s="24"/>
      <c r="AN42" s="24"/>
      <c r="AO42" s="24"/>
      <c r="AP42" s="24"/>
      <c r="AQ42" s="24"/>
      <c r="AR42" s="24"/>
      <c r="AS42" s="24"/>
      <c r="AT42" s="24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1" manualBreakCount="1"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P1">
      <selection activeCell="AA51" sqref="AA51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9.7539062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8" t="s">
        <v>100</v>
      </c>
    </row>
    <row r="3" spans="2:3" ht="13.5" thickBot="1">
      <c r="B3" s="18" t="s">
        <v>77</v>
      </c>
      <c r="C3" s="41">
        <f>'Сч-ТЭЦ'!C2</f>
        <v>43635</v>
      </c>
    </row>
    <row r="4" spans="1:34" ht="13.5" thickBot="1">
      <c r="A4" s="2"/>
      <c r="B4" s="50"/>
      <c r="C4" s="51"/>
      <c r="D4" s="51"/>
      <c r="E4" s="51"/>
      <c r="F4" s="51"/>
      <c r="G4" s="51" t="s">
        <v>101</v>
      </c>
      <c r="H4" s="51"/>
      <c r="I4" s="51"/>
      <c r="J4" s="51"/>
      <c r="K4" s="51"/>
      <c r="L4" s="51"/>
      <c r="M4" s="51"/>
      <c r="N4" s="51"/>
      <c r="O4" s="51"/>
      <c r="P4" s="51"/>
      <c r="Q4" s="52"/>
      <c r="R4" s="8" t="s">
        <v>41</v>
      </c>
      <c r="S4" s="8"/>
      <c r="T4" s="8"/>
      <c r="U4" s="3"/>
      <c r="V4" s="50"/>
      <c r="W4" s="51"/>
      <c r="X4" s="51"/>
      <c r="Y4" s="51" t="s">
        <v>44</v>
      </c>
      <c r="Z4" s="51"/>
      <c r="AA4" s="51"/>
      <c r="AB4" s="51"/>
      <c r="AC4" s="52"/>
      <c r="AD4" s="4" t="s">
        <v>47</v>
      </c>
      <c r="AE4" s="3"/>
      <c r="AF4" s="50" t="s">
        <v>48</v>
      </c>
      <c r="AG4" s="52"/>
      <c r="AH4" s="49" t="s">
        <v>39</v>
      </c>
    </row>
    <row r="5" spans="1:34" ht="13.5" thickBot="1">
      <c r="A5" s="15" t="s">
        <v>40</v>
      </c>
      <c r="B5" s="4" t="s">
        <v>135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71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134</v>
      </c>
      <c r="AA5" s="12">
        <v>1800</v>
      </c>
      <c r="AB5" s="10" t="s">
        <v>46</v>
      </c>
      <c r="AC5" s="12">
        <v>2400</v>
      </c>
      <c r="AD5" s="4" t="s">
        <v>49</v>
      </c>
      <c r="AE5" s="3">
        <v>2500</v>
      </c>
      <c r="AF5" s="4" t="s">
        <v>50</v>
      </c>
      <c r="AG5" s="3">
        <v>3600</v>
      </c>
      <c r="AH5" s="6"/>
    </row>
    <row r="6" spans="1:34" ht="13.5" thickBot="1">
      <c r="A6" s="6"/>
      <c r="B6" s="1" t="s">
        <v>60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5" t="s">
        <v>30</v>
      </c>
      <c r="Q6" s="16" t="s">
        <v>72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43">
        <v>18.9</v>
      </c>
      <c r="C7" s="1"/>
      <c r="D7" s="43">
        <v>76.4</v>
      </c>
      <c r="E7" s="1"/>
      <c r="F7" s="43">
        <v>1.75</v>
      </c>
      <c r="G7" s="1"/>
      <c r="H7" s="43">
        <v>2.6</v>
      </c>
      <c r="I7" s="1"/>
      <c r="J7" s="43">
        <v>3.1</v>
      </c>
      <c r="K7" s="1"/>
      <c r="L7" s="43">
        <v>4.6</v>
      </c>
      <c r="M7" s="1"/>
      <c r="N7" s="43">
        <v>5.35</v>
      </c>
      <c r="O7" s="1"/>
      <c r="P7" s="45">
        <v>67.72</v>
      </c>
      <c r="Q7" s="5"/>
      <c r="R7" s="43">
        <v>4.74</v>
      </c>
      <c r="S7" s="1"/>
      <c r="T7" s="43"/>
      <c r="U7" s="1"/>
      <c r="V7" s="43">
        <v>2.88</v>
      </c>
      <c r="W7" s="1"/>
      <c r="X7" s="43">
        <v>1.187</v>
      </c>
      <c r="Y7" s="1"/>
      <c r="Z7" s="43">
        <v>0.176</v>
      </c>
      <c r="AA7" s="1"/>
      <c r="AB7" s="43">
        <v>1.368</v>
      </c>
      <c r="AC7" s="1"/>
      <c r="AD7" s="43">
        <v>1.87</v>
      </c>
      <c r="AE7" s="1"/>
      <c r="AF7" s="43">
        <v>78.5</v>
      </c>
      <c r="AG7" s="1"/>
      <c r="AH7" s="1"/>
    </row>
    <row r="8" spans="1:34" ht="13.5" thickBot="1">
      <c r="A8" s="1">
        <v>1</v>
      </c>
      <c r="B8" s="43">
        <v>19.08</v>
      </c>
      <c r="C8" s="1">
        <f>C5*(B8-B7)</f>
        <v>431.9999999999993</v>
      </c>
      <c r="D8" s="43">
        <v>76.99</v>
      </c>
      <c r="E8" s="1">
        <f>E5*(D8-D7)</f>
        <v>2123.999999999961</v>
      </c>
      <c r="F8" s="43">
        <v>1.92</v>
      </c>
      <c r="G8" s="1">
        <f>G5*(F8-F7)</f>
        <v>407.99999999999983</v>
      </c>
      <c r="H8" s="43">
        <v>2.72</v>
      </c>
      <c r="I8" s="1">
        <f>I5*(H8-H7)</f>
        <v>432.0000000000004</v>
      </c>
      <c r="J8" s="43">
        <v>3.22</v>
      </c>
      <c r="K8" s="1">
        <f>K5*(J8-J7)</f>
        <v>288.0000000000002</v>
      </c>
      <c r="L8" s="43">
        <v>4.75</v>
      </c>
      <c r="M8" s="1">
        <f>M5*(L8-L7)</f>
        <v>540.0000000000013</v>
      </c>
      <c r="N8" s="43">
        <v>5.46</v>
      </c>
      <c r="O8" s="1">
        <f>O5*(N8-N7)</f>
        <v>264.0000000000008</v>
      </c>
      <c r="P8" s="45">
        <v>67.87</v>
      </c>
      <c r="Q8" s="5">
        <f>Q5*(P8-P7)</f>
        <v>180.00000000000682</v>
      </c>
      <c r="R8" s="43">
        <v>4.742</v>
      </c>
      <c r="S8" s="1">
        <f>S5*(R8-R7)</f>
        <v>2.3999999999997357</v>
      </c>
      <c r="T8" s="43"/>
      <c r="U8" s="1"/>
      <c r="V8" s="43">
        <v>2.94</v>
      </c>
      <c r="W8" s="1">
        <f>W5*(V8-V7)</f>
        <v>108.0000000000001</v>
      </c>
      <c r="X8" s="43">
        <v>1.189</v>
      </c>
      <c r="Y8" s="1">
        <f>Y5*(X8-X7)</f>
        <v>2.400000000000002</v>
      </c>
      <c r="Z8" s="43">
        <v>0.177</v>
      </c>
      <c r="AA8" s="1">
        <f>AA5*(Z8-Z7)</f>
        <v>1.8000000000000016</v>
      </c>
      <c r="AB8" s="43">
        <v>1.371</v>
      </c>
      <c r="AC8" s="1">
        <f>AC5*(AB8-AB7)</f>
        <v>7.19999999999974</v>
      </c>
      <c r="AD8" s="43">
        <v>1.99</v>
      </c>
      <c r="AE8" s="1">
        <f>AE5*(AD8-AD7)</f>
        <v>299.9999999999997</v>
      </c>
      <c r="AF8" s="43">
        <v>78.55</v>
      </c>
      <c r="AG8" s="1">
        <f>AG5*(AF8-AF7)</f>
        <v>179.99999999998977</v>
      </c>
      <c r="AH8" s="1">
        <f aca="true" t="shared" si="0" ref="AH8:AH33">C8+E8+G8+I8+K8+M8+O8+Q8+S8+U8+W8+Y8+AA8+AC8+AE8+AG8</f>
        <v>5269.799999999958</v>
      </c>
    </row>
    <row r="9" spans="1:34" ht="13.5" thickBot="1">
      <c r="A9" s="1">
        <v>2</v>
      </c>
      <c r="B9" s="43">
        <v>20.1</v>
      </c>
      <c r="C9" s="1">
        <f>C5*(B9-B8)</f>
        <v>2448.0000000000073</v>
      </c>
      <c r="D9" s="43">
        <v>77.37</v>
      </c>
      <c r="E9" s="1">
        <f>E5*(D9-D8)</f>
        <v>1368.0000000000348</v>
      </c>
      <c r="F9" s="43">
        <v>2.11</v>
      </c>
      <c r="G9" s="1">
        <f>G5*(F9-F8)</f>
        <v>455.9999999999999</v>
      </c>
      <c r="H9" s="43">
        <v>2.88</v>
      </c>
      <c r="I9" s="1">
        <f>I5*(H9-H8)</f>
        <v>575.9999999999989</v>
      </c>
      <c r="J9" s="43">
        <v>3.35</v>
      </c>
      <c r="K9" s="1">
        <f>K5*(J9-J8)</f>
        <v>311.9999999999998</v>
      </c>
      <c r="L9" s="43">
        <v>4.85</v>
      </c>
      <c r="M9" s="1">
        <f>M5*(L9-L8)</f>
        <v>359.99999999999875</v>
      </c>
      <c r="N9" s="43">
        <v>5.56</v>
      </c>
      <c r="O9" s="1">
        <f>O5*(N9-N8)</f>
        <v>239.99999999999915</v>
      </c>
      <c r="P9" s="45">
        <v>67.99</v>
      </c>
      <c r="Q9" s="5">
        <f>Q5*(P9-P8)</f>
        <v>143.9999999999884</v>
      </c>
      <c r="R9" s="43">
        <v>4.744</v>
      </c>
      <c r="S9" s="1">
        <f>S5*(R9-R8)</f>
        <v>2.3999999999997357</v>
      </c>
      <c r="T9" s="43"/>
      <c r="U9" s="1"/>
      <c r="V9" s="43">
        <v>2.97</v>
      </c>
      <c r="W9" s="1">
        <f>W5*(V9-V8)</f>
        <v>54.00000000000045</v>
      </c>
      <c r="X9" s="43">
        <v>1.194</v>
      </c>
      <c r="Y9" s="1">
        <f>Y5*(X9-X8)</f>
        <v>5.999999999999872</v>
      </c>
      <c r="Z9" s="43">
        <v>0.178</v>
      </c>
      <c r="AA9" s="1">
        <f>AA5*(Z9-Z8)</f>
        <v>1.8000000000000016</v>
      </c>
      <c r="AB9" s="43">
        <v>1.376</v>
      </c>
      <c r="AC9" s="1">
        <f>AC5*(AB9-AB8)</f>
        <v>11.999999999999744</v>
      </c>
      <c r="AD9" s="43">
        <v>2.12</v>
      </c>
      <c r="AE9" s="1">
        <f>AE5*(AD9-AD8)</f>
        <v>325.0000000000003</v>
      </c>
      <c r="AF9" s="43">
        <v>78.553</v>
      </c>
      <c r="AG9" s="1">
        <f>AG5*(AF9-AF8)</f>
        <v>10.80000000000041</v>
      </c>
      <c r="AH9" s="1">
        <f t="shared" si="0"/>
        <v>6316.000000000027</v>
      </c>
    </row>
    <row r="10" spans="1:34" ht="13.5" thickBot="1">
      <c r="A10" s="1">
        <v>3</v>
      </c>
      <c r="B10" s="43">
        <v>20.21</v>
      </c>
      <c r="C10" s="1">
        <f>C5*(B10-B9)</f>
        <v>263.99999999999864</v>
      </c>
      <c r="D10" s="43">
        <v>77.49</v>
      </c>
      <c r="E10" s="1">
        <f>E5*(D10-D9)</f>
        <v>431.9999999999652</v>
      </c>
      <c r="F10" s="43">
        <v>2.29</v>
      </c>
      <c r="G10" s="1">
        <f>G5*(F10-F9)</f>
        <v>432.0000000000004</v>
      </c>
      <c r="H10" s="43">
        <v>2.93</v>
      </c>
      <c r="I10" s="1">
        <f>I5*(H10-H9)</f>
        <v>180.00000000000097</v>
      </c>
      <c r="J10" s="43">
        <v>3.48</v>
      </c>
      <c r="K10" s="1">
        <f>K5*(J10-J9)</f>
        <v>311.9999999999998</v>
      </c>
      <c r="L10" s="43">
        <v>4.92</v>
      </c>
      <c r="M10" s="1">
        <f>M5*(L10-L9)</f>
        <v>252.00000000000102</v>
      </c>
      <c r="N10" s="43">
        <v>5.61</v>
      </c>
      <c r="O10" s="1">
        <f>O5*(N10-N9)</f>
        <v>120.0000000000017</v>
      </c>
      <c r="P10" s="45">
        <v>68.12</v>
      </c>
      <c r="Q10" s="5">
        <f>Q5*(P10-P9)</f>
        <v>156.0000000000116</v>
      </c>
      <c r="R10" s="43">
        <v>4.746</v>
      </c>
      <c r="S10" s="1">
        <f>S5*(R10-R9)</f>
        <v>2.4000000000008015</v>
      </c>
      <c r="T10" s="43"/>
      <c r="U10" s="1"/>
      <c r="V10" s="43">
        <v>3.03</v>
      </c>
      <c r="W10" s="1">
        <f>W5*(V10-V9)</f>
        <v>107.99999999999929</v>
      </c>
      <c r="X10" s="43">
        <v>1.198</v>
      </c>
      <c r="Y10" s="1">
        <f>Y5*(X10-X9)</f>
        <v>4.800000000000004</v>
      </c>
      <c r="Z10" s="43">
        <v>0.179</v>
      </c>
      <c r="AA10" s="1">
        <f>AA5*(Z10-Z9)</f>
        <v>1.8000000000000016</v>
      </c>
      <c r="AB10" s="43">
        <v>1.381</v>
      </c>
      <c r="AC10" s="1">
        <f>AC5*(AB10-AB9)</f>
        <v>12.000000000000277</v>
      </c>
      <c r="AD10" s="43">
        <v>2.24</v>
      </c>
      <c r="AE10" s="1">
        <f>AE5*(AD10-AD9)</f>
        <v>300.0000000000003</v>
      </c>
      <c r="AF10" s="43">
        <v>78.62</v>
      </c>
      <c r="AG10" s="1">
        <f>AG5*(AF10-AF9)</f>
        <v>241.2000000000262</v>
      </c>
      <c r="AH10" s="1">
        <f t="shared" si="0"/>
        <v>2818.2000000000066</v>
      </c>
    </row>
    <row r="11" spans="1:34" ht="13.5" thickBot="1">
      <c r="A11" s="1">
        <v>4</v>
      </c>
      <c r="B11" s="43">
        <v>20.32</v>
      </c>
      <c r="C11" s="1">
        <f>C5*(B11-B10)</f>
        <v>263.99999999999864</v>
      </c>
      <c r="D11" s="43">
        <v>77.73</v>
      </c>
      <c r="E11" s="1">
        <f>E5*(D11-D10)</f>
        <v>864.0000000000327</v>
      </c>
      <c r="F11" s="43">
        <v>2.46</v>
      </c>
      <c r="G11" s="1">
        <f>G5*(F11-F10)</f>
        <v>407.99999999999983</v>
      </c>
      <c r="H11" s="43">
        <v>3.02</v>
      </c>
      <c r="I11" s="1">
        <f>I5*(H11-H10)</f>
        <v>323.9999999999995</v>
      </c>
      <c r="J11" s="43">
        <v>3.6</v>
      </c>
      <c r="K11" s="1">
        <f>K5*(J11-J10)</f>
        <v>288.0000000000002</v>
      </c>
      <c r="L11" s="43">
        <v>4.98</v>
      </c>
      <c r="M11" s="1">
        <f>M5*(L11-L10)</f>
        <v>216.0000000000018</v>
      </c>
      <c r="N11" s="43">
        <v>5.71</v>
      </c>
      <c r="O11" s="1">
        <f>O5*(N11-N10)</f>
        <v>239.99999999999915</v>
      </c>
      <c r="P11" s="43">
        <v>68.23</v>
      </c>
      <c r="Q11" s="1">
        <f>Q5*(P11-P10)</f>
        <v>131.99999999999932</v>
      </c>
      <c r="R11" s="43">
        <v>4.749</v>
      </c>
      <c r="S11" s="1">
        <f>S5*(R11-R10)</f>
        <v>3.5999999999990706</v>
      </c>
      <c r="T11" s="43"/>
      <c r="U11" s="1"/>
      <c r="V11" s="43">
        <v>3.08</v>
      </c>
      <c r="W11" s="1">
        <f>W5*(V11-V10)</f>
        <v>90.00000000000048</v>
      </c>
      <c r="X11" s="43">
        <v>1.207</v>
      </c>
      <c r="Y11" s="1">
        <f>Y5*(X11-X10)</f>
        <v>10.800000000000143</v>
      </c>
      <c r="Z11" s="43">
        <v>0.18</v>
      </c>
      <c r="AA11" s="1">
        <f>AA5*(Z11-Z10)</f>
        <v>1.8000000000000016</v>
      </c>
      <c r="AB11" s="43">
        <v>1.385</v>
      </c>
      <c r="AC11" s="1">
        <f>AC5*(AB11-AB10)</f>
        <v>9.600000000000009</v>
      </c>
      <c r="AD11" s="43">
        <v>2.35</v>
      </c>
      <c r="AE11" s="1">
        <f>AE5*(AD11-AD10)</f>
        <v>274.9999999999997</v>
      </c>
      <c r="AF11" s="43">
        <v>78.7</v>
      </c>
      <c r="AG11" s="1">
        <f>AG5*(AF11-AF10)</f>
        <v>287.99999999999386</v>
      </c>
      <c r="AH11" s="1">
        <f t="shared" si="0"/>
        <v>3414.800000000024</v>
      </c>
    </row>
    <row r="12" spans="1:34" ht="13.5" thickBot="1">
      <c r="A12" s="1">
        <v>5</v>
      </c>
      <c r="B12" s="43">
        <v>20.41</v>
      </c>
      <c r="C12" s="1">
        <f>C5*(B12-B11)</f>
        <v>215.99999999999966</v>
      </c>
      <c r="D12" s="43">
        <v>77.95</v>
      </c>
      <c r="E12" s="1">
        <f>E5*(D12-D11)</f>
        <v>791.9999999999959</v>
      </c>
      <c r="F12" s="43">
        <v>2.62</v>
      </c>
      <c r="G12" s="1">
        <f>G5*(F12-F11)</f>
        <v>384.00000000000034</v>
      </c>
      <c r="H12" s="43">
        <v>3.11</v>
      </c>
      <c r="I12" s="1">
        <f>I5*(H12-H11)</f>
        <v>323.9999999999995</v>
      </c>
      <c r="J12" s="43">
        <v>3.71</v>
      </c>
      <c r="K12" s="1">
        <f>K5*(J12-J11)</f>
        <v>263.9999999999997</v>
      </c>
      <c r="L12" s="43">
        <v>5.04</v>
      </c>
      <c r="M12" s="1">
        <f>M5*(L12-L11)</f>
        <v>215.99999999999858</v>
      </c>
      <c r="N12" s="43">
        <v>5.78</v>
      </c>
      <c r="O12" s="1">
        <f>O5*(N12-N11)</f>
        <v>168.00000000000068</v>
      </c>
      <c r="P12" s="47">
        <v>68.34</v>
      </c>
      <c r="Q12" s="7">
        <f>Q5*(P12-P11)</f>
        <v>131.99999999999932</v>
      </c>
      <c r="R12" s="43">
        <v>4.752</v>
      </c>
      <c r="S12" s="1">
        <f>S5*(R12-R11)</f>
        <v>3.6000000000001364</v>
      </c>
      <c r="T12" s="43"/>
      <c r="U12" s="1"/>
      <c r="V12" s="43">
        <v>3.16</v>
      </c>
      <c r="W12" s="1">
        <f>W5*(V12-V11)</f>
        <v>144.0000000000001</v>
      </c>
      <c r="X12" s="43">
        <v>1.209</v>
      </c>
      <c r="Y12" s="1">
        <f>Y5*(X12-X11)</f>
        <v>2.400000000000002</v>
      </c>
      <c r="Z12" s="43">
        <v>0.183</v>
      </c>
      <c r="AA12" s="1">
        <f>AA5*(Z12-Z11)</f>
        <v>5.400000000000005</v>
      </c>
      <c r="AB12" s="43">
        <v>1.392</v>
      </c>
      <c r="AC12" s="1">
        <f>AC5*(AB12-AB11)</f>
        <v>16.79999999999975</v>
      </c>
      <c r="AD12" s="43">
        <v>2.47</v>
      </c>
      <c r="AE12" s="1">
        <f>AE5*(AD12-AD11)</f>
        <v>300.0000000000003</v>
      </c>
      <c r="AF12" s="43">
        <v>78.82</v>
      </c>
      <c r="AG12" s="1">
        <f>AG5*(AF12-AF11)</f>
        <v>431.9999999999652</v>
      </c>
      <c r="AH12" s="1">
        <f t="shared" si="0"/>
        <v>3400.19999999996</v>
      </c>
    </row>
    <row r="13" spans="1:34" ht="13.5" thickBot="1">
      <c r="A13" s="1">
        <v>6</v>
      </c>
      <c r="B13" s="43">
        <v>20.5</v>
      </c>
      <c r="C13" s="1">
        <f>C5*(B13-B12)</f>
        <v>215.99999999999966</v>
      </c>
      <c r="D13" s="43">
        <v>78.17</v>
      </c>
      <c r="E13" s="1">
        <f>E5*(D13-D12)</f>
        <v>791.9999999999959</v>
      </c>
      <c r="F13" s="43">
        <v>2.79</v>
      </c>
      <c r="G13" s="1">
        <f>G5*(F13-F12)</f>
        <v>407.99999999999983</v>
      </c>
      <c r="H13" s="43">
        <v>3.19</v>
      </c>
      <c r="I13" s="1">
        <f>I5*(H13-H12)</f>
        <v>288.0000000000002</v>
      </c>
      <c r="J13" s="43">
        <v>3.82</v>
      </c>
      <c r="K13" s="1">
        <f>K5*(J13-J12)</f>
        <v>263.9999999999997</v>
      </c>
      <c r="L13" s="43">
        <v>5.1</v>
      </c>
      <c r="M13" s="1">
        <f>M5*(L13-L12)</f>
        <v>215.99999999999858</v>
      </c>
      <c r="N13" s="43">
        <v>5.86</v>
      </c>
      <c r="O13" s="1">
        <f>O5*(N13-N12)</f>
        <v>192.00000000000017</v>
      </c>
      <c r="P13" s="43">
        <v>68.46</v>
      </c>
      <c r="Q13" s="1">
        <f>Q5*(P13-P12)</f>
        <v>143.9999999999884</v>
      </c>
      <c r="R13" s="43">
        <v>4.753</v>
      </c>
      <c r="S13" s="1">
        <f>S5*(R13-R12)</f>
        <v>1.2000000000004007</v>
      </c>
      <c r="T13" s="43"/>
      <c r="U13" s="1"/>
      <c r="V13" s="43">
        <v>3.2</v>
      </c>
      <c r="W13" s="1">
        <f>W5*(V13-V12)</f>
        <v>72.00000000000006</v>
      </c>
      <c r="X13" s="43">
        <v>1.212</v>
      </c>
      <c r="Y13" s="1">
        <f>Y5*(X13-X12)</f>
        <v>3.59999999999987</v>
      </c>
      <c r="Z13" s="43">
        <v>0.185</v>
      </c>
      <c r="AA13" s="1">
        <f>AA5*(Z13-Z12)</f>
        <v>3.600000000000003</v>
      </c>
      <c r="AB13" s="43">
        <v>1.395</v>
      </c>
      <c r="AC13" s="1">
        <f>AC5*(AB13-AB12)</f>
        <v>7.200000000000273</v>
      </c>
      <c r="AD13" s="43">
        <v>2.58</v>
      </c>
      <c r="AE13" s="1">
        <f>AE5*(AD13-AD12)</f>
        <v>274.9999999999997</v>
      </c>
      <c r="AF13" s="43">
        <v>78.87</v>
      </c>
      <c r="AG13" s="1">
        <f>AG5*(AF13-AF12)</f>
        <v>180.00000000004093</v>
      </c>
      <c r="AH13" s="1">
        <f t="shared" si="0"/>
        <v>3062.6000000000236</v>
      </c>
    </row>
    <row r="14" spans="1:34" ht="13.5" thickBot="1">
      <c r="A14" s="1">
        <v>7</v>
      </c>
      <c r="B14" s="43">
        <v>20.61</v>
      </c>
      <c r="C14" s="1">
        <f>C5*(B14-B13)</f>
        <v>263.99999999999864</v>
      </c>
      <c r="D14" s="43">
        <v>78.43</v>
      </c>
      <c r="E14" s="1">
        <f>E5*(D14-D13)</f>
        <v>936.0000000000184</v>
      </c>
      <c r="F14" s="43">
        <v>2.99</v>
      </c>
      <c r="G14" s="1">
        <f>G5*(F14-F13)</f>
        <v>480.00000000000045</v>
      </c>
      <c r="H14" s="43">
        <v>3.29</v>
      </c>
      <c r="I14" s="1">
        <f>I5*(H14-H13)</f>
        <v>360.00000000000034</v>
      </c>
      <c r="J14" s="43">
        <v>3.95</v>
      </c>
      <c r="K14" s="1">
        <f>K5*(J14-J13)</f>
        <v>312.0000000000008</v>
      </c>
      <c r="L14" s="43">
        <v>5.18</v>
      </c>
      <c r="M14" s="1">
        <f>M5*(L14-L13)</f>
        <v>288.0000000000002</v>
      </c>
      <c r="N14" s="43">
        <v>5.97</v>
      </c>
      <c r="O14" s="1">
        <f>O5*(N14-N13)</f>
        <v>263.99999999999864</v>
      </c>
      <c r="P14" s="42">
        <v>68.58</v>
      </c>
      <c r="Q14" s="6">
        <f>Q5*(P14-P13)</f>
        <v>144.00000000000546</v>
      </c>
      <c r="R14" s="43">
        <v>4.756</v>
      </c>
      <c r="S14" s="1">
        <f>S5*(R14-R13)</f>
        <v>3.6000000000001364</v>
      </c>
      <c r="T14" s="43"/>
      <c r="U14" s="1"/>
      <c r="V14" s="43">
        <v>3.26</v>
      </c>
      <c r="W14" s="1">
        <f>W5*(V14-V13)</f>
        <v>107.99999999999929</v>
      </c>
      <c r="X14" s="43">
        <v>1.216</v>
      </c>
      <c r="Y14" s="1">
        <f>Y5*(X14-X13)</f>
        <v>4.800000000000004</v>
      </c>
      <c r="Z14" s="43">
        <v>0.188</v>
      </c>
      <c r="AA14" s="1">
        <f>AA5*(Z14-Z13)</f>
        <v>5.400000000000005</v>
      </c>
      <c r="AB14" s="43">
        <v>1.4</v>
      </c>
      <c r="AC14" s="1">
        <f>AC5*(AB14-AB13)</f>
        <v>11.999999999999744</v>
      </c>
      <c r="AD14" s="43">
        <v>2.7</v>
      </c>
      <c r="AE14" s="1">
        <f>AE5*(AD14-AD13)</f>
        <v>300.0000000000003</v>
      </c>
      <c r="AF14" s="43">
        <v>78.92</v>
      </c>
      <c r="AG14" s="1">
        <f>AG5*(AF14-AF13)</f>
        <v>179.99999999998977</v>
      </c>
      <c r="AH14" s="1">
        <f t="shared" si="0"/>
        <v>3661.800000000012</v>
      </c>
    </row>
    <row r="15" spans="1:34" ht="13.5" thickBot="1">
      <c r="A15" s="1">
        <v>8</v>
      </c>
      <c r="B15" s="43">
        <v>20.73</v>
      </c>
      <c r="C15" s="1">
        <f>C5*(B15-B14)</f>
        <v>288.0000000000024</v>
      </c>
      <c r="D15" s="43">
        <v>78.72</v>
      </c>
      <c r="E15" s="1">
        <f>E5*(D15-D14)</f>
        <v>1043.9999999999714</v>
      </c>
      <c r="F15" s="43">
        <v>3.21</v>
      </c>
      <c r="G15" s="1">
        <f>G5*(F15-F14)</f>
        <v>527.9999999999994</v>
      </c>
      <c r="H15" s="43">
        <v>3.4</v>
      </c>
      <c r="I15" s="1">
        <f>I5*(H15-H14)</f>
        <v>395.99999999999955</v>
      </c>
      <c r="J15" s="43">
        <v>4.13</v>
      </c>
      <c r="K15" s="1">
        <f>K5*(J15-J14)</f>
        <v>431.9999999999993</v>
      </c>
      <c r="L15" s="43">
        <v>5.26</v>
      </c>
      <c r="M15" s="1">
        <f>M5*(L15-L14)</f>
        <v>288.0000000000002</v>
      </c>
      <c r="N15" s="43">
        <v>6.1</v>
      </c>
      <c r="O15" s="1">
        <f>O5*(N15-N14)</f>
        <v>311.9999999999998</v>
      </c>
      <c r="P15" s="47">
        <v>68.64</v>
      </c>
      <c r="Q15" s="7">
        <f>Q5*(P15-P14)</f>
        <v>72.00000000000273</v>
      </c>
      <c r="R15" s="43">
        <v>4.758</v>
      </c>
      <c r="S15" s="1">
        <f>S5*(R15-R14)</f>
        <v>2.3999999999997357</v>
      </c>
      <c r="T15" s="43"/>
      <c r="U15" s="1"/>
      <c r="V15" s="43">
        <v>3.33</v>
      </c>
      <c r="W15" s="1">
        <f>W5*(V15-V14)</f>
        <v>126.00000000000051</v>
      </c>
      <c r="X15" s="43">
        <v>1.221</v>
      </c>
      <c r="Y15" s="1">
        <f>Y5*(X15-X14)</f>
        <v>6.0000000000001386</v>
      </c>
      <c r="Z15" s="43">
        <v>0.19</v>
      </c>
      <c r="AA15" s="1">
        <f>AA5*(Z15-Z14)</f>
        <v>3.600000000000003</v>
      </c>
      <c r="AB15" s="43">
        <v>1.405</v>
      </c>
      <c r="AC15" s="1">
        <f>AC5*(AB15-AB14)</f>
        <v>12.000000000000277</v>
      </c>
      <c r="AD15" s="43">
        <v>2.83</v>
      </c>
      <c r="AE15" s="1">
        <f>AE5*(AD15-AD14)</f>
        <v>324.9999999999997</v>
      </c>
      <c r="AF15" s="43">
        <v>78.95</v>
      </c>
      <c r="AG15" s="1">
        <f>AG5*(AF15-AF14)</f>
        <v>108.00000000000409</v>
      </c>
      <c r="AH15" s="1">
        <f t="shared" si="0"/>
        <v>3942.9999999999786</v>
      </c>
    </row>
    <row r="16" spans="1:34" ht="13.5" thickBot="1">
      <c r="A16" s="1">
        <v>9</v>
      </c>
      <c r="B16" s="43">
        <v>20.89</v>
      </c>
      <c r="C16" s="1">
        <f>C5*(B16-B15)</f>
        <v>384.00000000000034</v>
      </c>
      <c r="D16" s="43">
        <v>79.04</v>
      </c>
      <c r="E16" s="1">
        <f>E5*(D16-D15)</f>
        <v>1152.0000000000266</v>
      </c>
      <c r="F16" s="43">
        <v>3.49</v>
      </c>
      <c r="G16" s="1">
        <f>G5*(F16-F15)</f>
        <v>672.0000000000006</v>
      </c>
      <c r="H16" s="43">
        <v>3.59</v>
      </c>
      <c r="I16" s="1">
        <f>I5*(H16-H15)</f>
        <v>683.9999999999998</v>
      </c>
      <c r="J16" s="43">
        <v>4.36</v>
      </c>
      <c r="K16" s="1">
        <f>K5*(J16-J15)</f>
        <v>552.000000000001</v>
      </c>
      <c r="L16" s="43">
        <v>5.34</v>
      </c>
      <c r="M16" s="1">
        <f>M5*(L16-L15)</f>
        <v>288.0000000000002</v>
      </c>
      <c r="N16" s="43">
        <v>6.24</v>
      </c>
      <c r="O16" s="1">
        <f>O5*(N16-N15)</f>
        <v>336.00000000000136</v>
      </c>
      <c r="P16" s="43">
        <v>68.76</v>
      </c>
      <c r="Q16" s="1">
        <f>Q5*(P16-P15)</f>
        <v>144.00000000000546</v>
      </c>
      <c r="R16" s="43">
        <v>4.762</v>
      </c>
      <c r="S16" s="1">
        <f>S5*(R16-R15)</f>
        <v>4.799999999999471</v>
      </c>
      <c r="T16" s="43"/>
      <c r="U16" s="1"/>
      <c r="V16" s="43">
        <v>3.39</v>
      </c>
      <c r="W16" s="1">
        <f>W5*(V16-V15)</f>
        <v>108.0000000000001</v>
      </c>
      <c r="X16" s="43">
        <v>1.226</v>
      </c>
      <c r="Y16" s="1">
        <f>Y5*(X16-X15)</f>
        <v>5.999999999999872</v>
      </c>
      <c r="Z16" s="43">
        <v>0.194</v>
      </c>
      <c r="AA16" s="1">
        <f>AA5*(Z16-Z15)</f>
        <v>7.200000000000006</v>
      </c>
      <c r="AB16" s="43">
        <v>1.409</v>
      </c>
      <c r="AC16" s="1">
        <f>AC5*(AB16-AB15)</f>
        <v>9.600000000000009</v>
      </c>
      <c r="AD16" s="43">
        <v>3.01</v>
      </c>
      <c r="AE16" s="1">
        <f>AE5*(AD16-AD15)</f>
        <v>449.9999999999993</v>
      </c>
      <c r="AF16" s="43">
        <v>78.96</v>
      </c>
      <c r="AG16" s="1">
        <f>AG5*(AF16-AF15)</f>
        <v>35.99999999996726</v>
      </c>
      <c r="AH16" s="1">
        <f t="shared" si="0"/>
        <v>4833.6</v>
      </c>
    </row>
    <row r="17" spans="1:34" ht="13.5" thickBot="1">
      <c r="A17" s="1">
        <v>10</v>
      </c>
      <c r="B17" s="43">
        <v>21.07</v>
      </c>
      <c r="C17" s="1">
        <f>C5*(B17-B16)</f>
        <v>431.9999999999993</v>
      </c>
      <c r="D17" s="43">
        <v>79.39</v>
      </c>
      <c r="E17" s="1">
        <f>E5*(D17-D16)</f>
        <v>1259.9999999999795</v>
      </c>
      <c r="F17" s="43">
        <v>3.83</v>
      </c>
      <c r="G17" s="1">
        <f>G5*(F17-F16)</f>
        <v>815.9999999999997</v>
      </c>
      <c r="H17" s="43">
        <v>3.66</v>
      </c>
      <c r="I17" s="1">
        <f>I5*(H17-H16)</f>
        <v>252.00000000000102</v>
      </c>
      <c r="J17" s="43">
        <v>4.6</v>
      </c>
      <c r="K17" s="1">
        <f>K5*(J17-J16)</f>
        <v>575.9999999999984</v>
      </c>
      <c r="L17" s="43">
        <v>5.43</v>
      </c>
      <c r="M17" s="1">
        <f>M5*(L17-L16)</f>
        <v>323.9999999999995</v>
      </c>
      <c r="N17" s="43">
        <v>6.37</v>
      </c>
      <c r="O17" s="1">
        <f>O5*(N17-N16)</f>
        <v>311.9999999999998</v>
      </c>
      <c r="P17" s="42">
        <v>68.92</v>
      </c>
      <c r="Q17" s="6">
        <f>Q5*(P17-P16)</f>
        <v>191.9999999999959</v>
      </c>
      <c r="R17" s="43">
        <v>4.768</v>
      </c>
      <c r="S17" s="1">
        <f>S5*(R17-R16)</f>
        <v>7.200000000000273</v>
      </c>
      <c r="T17" s="43"/>
      <c r="U17" s="1"/>
      <c r="V17" s="43">
        <v>3.48</v>
      </c>
      <c r="W17" s="1">
        <f>W5*(V17-V16)</f>
        <v>161.99999999999974</v>
      </c>
      <c r="X17" s="43">
        <v>1.232</v>
      </c>
      <c r="Y17" s="1">
        <f>Y5*(X17-X16)</f>
        <v>7.200000000000006</v>
      </c>
      <c r="Z17" s="43">
        <v>0.196</v>
      </c>
      <c r="AA17" s="1">
        <f>AA5*(Z17-Z16)</f>
        <v>3.600000000000003</v>
      </c>
      <c r="AB17" s="43">
        <v>1.413</v>
      </c>
      <c r="AC17" s="1">
        <f>AC5*(AB17-AB16)</f>
        <v>9.600000000000009</v>
      </c>
      <c r="AD17" s="43">
        <v>3.15</v>
      </c>
      <c r="AE17" s="1">
        <f>AE5*(AD17-AD16)</f>
        <v>350.0000000000003</v>
      </c>
      <c r="AF17" s="43">
        <v>79</v>
      </c>
      <c r="AG17" s="1">
        <f>AG5*(AF17-AF16)</f>
        <v>144.0000000000225</v>
      </c>
      <c r="AH17" s="1">
        <f t="shared" si="0"/>
        <v>4847.599999999997</v>
      </c>
    </row>
    <row r="18" spans="1:34" ht="13.5" thickBot="1">
      <c r="A18" s="1">
        <v>11</v>
      </c>
      <c r="B18" s="43">
        <v>21.27</v>
      </c>
      <c r="C18" s="1">
        <f>C5*(B18-B17)</f>
        <v>479.9999999999983</v>
      </c>
      <c r="D18" s="43">
        <v>79.76</v>
      </c>
      <c r="E18" s="1">
        <f>E5*(D18-D17)</f>
        <v>1332.0000000000164</v>
      </c>
      <c r="F18" s="43">
        <v>4.22</v>
      </c>
      <c r="G18" s="1">
        <f>G5*(F18-F17)</f>
        <v>935.9999999999992</v>
      </c>
      <c r="H18" s="43">
        <v>3.81</v>
      </c>
      <c r="I18" s="1">
        <f>I5*(H18-H17)</f>
        <v>539.9999999999997</v>
      </c>
      <c r="J18" s="43">
        <v>4.85</v>
      </c>
      <c r="K18" s="1">
        <f>K5*(J18-J17)</f>
        <v>600</v>
      </c>
      <c r="L18" s="43">
        <v>5.53</v>
      </c>
      <c r="M18" s="1">
        <f>M5*(L18-L17)</f>
        <v>360.00000000000193</v>
      </c>
      <c r="N18" s="43">
        <v>6.5</v>
      </c>
      <c r="O18" s="1">
        <f>O5*(N18-N17)</f>
        <v>311.9999999999998</v>
      </c>
      <c r="P18" s="47">
        <v>69.12</v>
      </c>
      <c r="Q18" s="7">
        <f>Q5*(P18-P17)</f>
        <v>240.0000000000034</v>
      </c>
      <c r="R18" s="43">
        <v>4.773</v>
      </c>
      <c r="S18" s="1">
        <f>S5*(R18-R17)</f>
        <v>5.999999999999872</v>
      </c>
      <c r="T18" s="43"/>
      <c r="U18" s="1"/>
      <c r="V18" s="43">
        <v>3.55</v>
      </c>
      <c r="W18" s="1">
        <f>W5*(V18-V17)</f>
        <v>125.99999999999972</v>
      </c>
      <c r="X18" s="43">
        <v>1.24</v>
      </c>
      <c r="Y18" s="1">
        <f>Y5*(X18-X17)</f>
        <v>9.600000000000009</v>
      </c>
      <c r="Z18" s="43">
        <v>0.198</v>
      </c>
      <c r="AA18" s="1">
        <f>AA5*(Z18-Z17)</f>
        <v>3.600000000000003</v>
      </c>
      <c r="AB18" s="43">
        <v>1.418</v>
      </c>
      <c r="AC18" s="1">
        <f>AC5*(AB18-AB17)</f>
        <v>11.999999999999744</v>
      </c>
      <c r="AD18" s="43">
        <v>3.29</v>
      </c>
      <c r="AE18" s="1">
        <f>AE5*(AD18-AD17)</f>
        <v>350.0000000000003</v>
      </c>
      <c r="AF18" s="43">
        <v>79.08</v>
      </c>
      <c r="AG18" s="1">
        <f>AG5*(AF18-AF17)</f>
        <v>287.99999999999386</v>
      </c>
      <c r="AH18" s="1">
        <f t="shared" si="0"/>
        <v>5595.2000000000135</v>
      </c>
    </row>
    <row r="19" spans="1:34" ht="13.5" thickBot="1">
      <c r="A19" s="1">
        <v>12</v>
      </c>
      <c r="B19" s="43">
        <v>21.47</v>
      </c>
      <c r="C19" s="1">
        <f>C5*(B19-B18)</f>
        <v>479.9999999999983</v>
      </c>
      <c r="D19" s="43">
        <v>80.13</v>
      </c>
      <c r="E19" s="1">
        <f>E5*(D19-D18)</f>
        <v>1331.9999999999652</v>
      </c>
      <c r="F19" s="43">
        <v>4.6</v>
      </c>
      <c r="G19" s="1">
        <f>G5*(F19-F18)</f>
        <v>911.9999999999998</v>
      </c>
      <c r="H19" s="43">
        <v>3.96</v>
      </c>
      <c r="I19" s="1">
        <f>I5*(H19-H18)</f>
        <v>539.9999999999997</v>
      </c>
      <c r="J19" s="43">
        <v>5.11</v>
      </c>
      <c r="K19" s="1">
        <f>K5*(J19-J18)</f>
        <v>624.0000000000016</v>
      </c>
      <c r="L19" s="43">
        <v>5.62</v>
      </c>
      <c r="M19" s="1">
        <f>M5*(L19-L18)</f>
        <v>323.9999999999995</v>
      </c>
      <c r="N19" s="43">
        <v>6.64</v>
      </c>
      <c r="O19" s="1">
        <f>O5*(N19-N18)</f>
        <v>335.9999999999992</v>
      </c>
      <c r="P19" s="43">
        <v>69.31</v>
      </c>
      <c r="Q19" s="1">
        <f>Q5*(P19-P18)</f>
        <v>227.99999999999727</v>
      </c>
      <c r="R19" s="43">
        <v>4.781</v>
      </c>
      <c r="S19" s="1">
        <f>S5*(R19-R18)</f>
        <v>9.600000000000009</v>
      </c>
      <c r="T19" s="43"/>
      <c r="U19" s="1"/>
      <c r="V19" s="43">
        <v>3.62</v>
      </c>
      <c r="W19" s="1">
        <f>W5*(V19-V18)</f>
        <v>126.00000000000051</v>
      </c>
      <c r="X19" s="43">
        <v>1.25</v>
      </c>
      <c r="Y19" s="1">
        <f>Y5*(X19-X18)</f>
        <v>12.00000000000001</v>
      </c>
      <c r="Z19" s="43">
        <v>0.21</v>
      </c>
      <c r="AA19" s="1">
        <f>AA5*(Z19-Z18)</f>
        <v>21.59999999999997</v>
      </c>
      <c r="AB19" s="43">
        <v>1.422</v>
      </c>
      <c r="AC19" s="1">
        <f>AC5*(AB19-AB18)</f>
        <v>9.600000000000009</v>
      </c>
      <c r="AD19" s="43">
        <v>3.45</v>
      </c>
      <c r="AE19" s="1">
        <f>AE5*(AD19-AD18)</f>
        <v>400.00000000000034</v>
      </c>
      <c r="AF19" s="43">
        <v>79.17</v>
      </c>
      <c r="AG19" s="1">
        <f>AG5*(AF19-AF18)</f>
        <v>324.0000000000123</v>
      </c>
      <c r="AH19" s="1">
        <f t="shared" si="0"/>
        <v>5678.799999999974</v>
      </c>
    </row>
    <row r="20" spans="1:34" ht="13.5" thickBot="1">
      <c r="A20" s="1">
        <v>13</v>
      </c>
      <c r="B20" s="43">
        <v>21.67</v>
      </c>
      <c r="C20" s="1">
        <f>C5*(B20-B19)</f>
        <v>480.0000000000068</v>
      </c>
      <c r="D20" s="43">
        <v>80.48</v>
      </c>
      <c r="E20" s="1">
        <f>E5*(D20-D19)</f>
        <v>1260.0000000000307</v>
      </c>
      <c r="F20" s="43">
        <v>4.99</v>
      </c>
      <c r="G20" s="1">
        <f>G5*(F20-F19)</f>
        <v>936.0000000000014</v>
      </c>
      <c r="H20" s="43">
        <v>4.11</v>
      </c>
      <c r="I20" s="1">
        <f>I5*(H20-H19)</f>
        <v>540.0000000000013</v>
      </c>
      <c r="J20" s="43">
        <v>5.34</v>
      </c>
      <c r="K20" s="1">
        <f>K5*(J20-J19)</f>
        <v>551.9999999999989</v>
      </c>
      <c r="L20" s="43">
        <v>5.71</v>
      </c>
      <c r="M20" s="1">
        <f>M5*(L20-L19)</f>
        <v>323.9999999999995</v>
      </c>
      <c r="N20" s="43">
        <v>6.78</v>
      </c>
      <c r="O20" s="1">
        <f>O5*(N20-N19)</f>
        <v>336.00000000000136</v>
      </c>
      <c r="P20" s="42">
        <v>69.49</v>
      </c>
      <c r="Q20" s="6">
        <f>Q5*(P20-P19)</f>
        <v>215.99999999999113</v>
      </c>
      <c r="R20" s="43">
        <v>4.783</v>
      </c>
      <c r="S20" s="1">
        <f>S5*(R20-R19)</f>
        <v>2.4000000000008015</v>
      </c>
      <c r="T20" s="43"/>
      <c r="U20" s="1"/>
      <c r="V20" s="43">
        <v>3.69</v>
      </c>
      <c r="W20" s="1">
        <f>W5*(V20-V19)</f>
        <v>125.99999999999972</v>
      </c>
      <c r="X20" s="43">
        <v>1.26</v>
      </c>
      <c r="Y20" s="1">
        <f>Y5*(X20-X19)</f>
        <v>12.00000000000001</v>
      </c>
      <c r="Z20" s="43">
        <v>0.212</v>
      </c>
      <c r="AA20" s="1">
        <f>AA5*(Z20-Z19)</f>
        <v>3.600000000000003</v>
      </c>
      <c r="AB20" s="43">
        <v>1.427</v>
      </c>
      <c r="AC20" s="1">
        <f>AC5*(AB20-AB19)</f>
        <v>12.000000000000277</v>
      </c>
      <c r="AD20" s="43">
        <v>3.67</v>
      </c>
      <c r="AE20" s="1">
        <f>AE5*(AD20-AD19)</f>
        <v>549.9999999999994</v>
      </c>
      <c r="AF20" s="43">
        <v>79.25</v>
      </c>
      <c r="AG20" s="1">
        <f>AG5*(AF20-AF19)</f>
        <v>287.99999999999386</v>
      </c>
      <c r="AH20" s="1">
        <f t="shared" si="0"/>
        <v>5638.000000000025</v>
      </c>
    </row>
    <row r="21" spans="1:34" ht="13.5" thickBot="1">
      <c r="A21" s="1">
        <v>14</v>
      </c>
      <c r="B21" s="43">
        <v>21.88</v>
      </c>
      <c r="C21" s="1">
        <f>C5*(B21-B20)</f>
        <v>503.9999999999935</v>
      </c>
      <c r="D21" s="43">
        <v>80.53</v>
      </c>
      <c r="E21" s="1">
        <f>E5*(D21-D20)</f>
        <v>179.99999999998977</v>
      </c>
      <c r="F21" s="43">
        <v>5.39</v>
      </c>
      <c r="G21" s="1">
        <f>G5*(F21-F20)</f>
        <v>959.9999999999987</v>
      </c>
      <c r="H21" s="43">
        <v>4.27</v>
      </c>
      <c r="I21" s="1">
        <f>I5*(H21-H20)</f>
        <v>575.9999999999973</v>
      </c>
      <c r="J21" s="43">
        <v>5.57</v>
      </c>
      <c r="K21" s="1">
        <f>K5*(J21-J20)</f>
        <v>552.000000000001</v>
      </c>
      <c r="L21" s="43">
        <v>5.81</v>
      </c>
      <c r="M21" s="1">
        <f>M5*(L21-L20)</f>
        <v>359.99999999999875</v>
      </c>
      <c r="N21" s="43">
        <v>6.9</v>
      </c>
      <c r="O21" s="1">
        <f>O5*(N21-N20)</f>
        <v>288.0000000000002</v>
      </c>
      <c r="P21" s="42">
        <v>69.68</v>
      </c>
      <c r="Q21" s="6">
        <f>Q5*(P21-P20)</f>
        <v>228.00000000001432</v>
      </c>
      <c r="R21" s="43">
        <v>4.79</v>
      </c>
      <c r="S21" s="1">
        <f>S5*(R21-R20)</f>
        <v>8.399999999999608</v>
      </c>
      <c r="T21" s="43"/>
      <c r="U21" s="1"/>
      <c r="V21" s="43">
        <v>3.77</v>
      </c>
      <c r="W21" s="1">
        <f>W5*(V21-V20)</f>
        <v>144.0000000000001</v>
      </c>
      <c r="X21" s="43">
        <v>1.266</v>
      </c>
      <c r="Y21" s="1">
        <f>Y5*(X21-X20)</f>
        <v>7.200000000000006</v>
      </c>
      <c r="Z21" s="43">
        <v>0.213</v>
      </c>
      <c r="AA21" s="1">
        <f>AA5*(Z21-Z20)</f>
        <v>1.8000000000000016</v>
      </c>
      <c r="AB21" s="43">
        <v>1.431</v>
      </c>
      <c r="AC21" s="1">
        <f>AC5*(AB21-AB20)</f>
        <v>9.600000000000009</v>
      </c>
      <c r="AD21" s="43">
        <v>3.73</v>
      </c>
      <c r="AE21" s="1">
        <f>AE5*(AD21-AD20)</f>
        <v>150.00000000000014</v>
      </c>
      <c r="AF21" s="43">
        <v>79.26</v>
      </c>
      <c r="AG21" s="1">
        <f>AG5*(AF21-AF20)</f>
        <v>36.00000000001842</v>
      </c>
      <c r="AH21" s="1">
        <f t="shared" si="0"/>
        <v>4005.000000000012</v>
      </c>
    </row>
    <row r="22" spans="1:34" ht="13.5" thickBot="1">
      <c r="A22" s="1">
        <v>15</v>
      </c>
      <c r="B22" s="43">
        <v>22.08</v>
      </c>
      <c r="C22" s="1">
        <f>C5*(B22-B21)</f>
        <v>479.9999999999983</v>
      </c>
      <c r="D22" s="43">
        <v>81.18</v>
      </c>
      <c r="E22" s="1">
        <f>E5*(D22-D21)</f>
        <v>2340.0000000000205</v>
      </c>
      <c r="F22" s="43">
        <v>5.78</v>
      </c>
      <c r="G22" s="1">
        <f>G5*(F22-F21)</f>
        <v>936.0000000000014</v>
      </c>
      <c r="H22" s="43">
        <v>4.42</v>
      </c>
      <c r="I22" s="1">
        <f>I5*(H22-H21)</f>
        <v>540.0000000000013</v>
      </c>
      <c r="J22" s="43">
        <v>6.03</v>
      </c>
      <c r="K22" s="1">
        <f>K5*(J22-J21)</f>
        <v>1104</v>
      </c>
      <c r="L22" s="43">
        <v>5.91</v>
      </c>
      <c r="M22" s="1">
        <f>M5*(L22-L21)</f>
        <v>360.00000000000193</v>
      </c>
      <c r="N22" s="43">
        <v>7.04</v>
      </c>
      <c r="O22" s="1">
        <f>O5*(N22-N21)</f>
        <v>335.9999999999992</v>
      </c>
      <c r="P22" s="47">
        <v>69.85</v>
      </c>
      <c r="Q22" s="7">
        <f>Q5*(P22-P21)</f>
        <v>203.999999999985</v>
      </c>
      <c r="R22" s="43">
        <v>4.797</v>
      </c>
      <c r="S22" s="1">
        <f>S5*(R22-R21)</f>
        <v>8.399999999999608</v>
      </c>
      <c r="T22" s="43"/>
      <c r="U22" s="1"/>
      <c r="V22" s="43">
        <v>3.84</v>
      </c>
      <c r="W22" s="1">
        <f>W5*(V22-V21)</f>
        <v>125.99999999999972</v>
      </c>
      <c r="X22" s="43">
        <v>1.272</v>
      </c>
      <c r="Y22" s="1">
        <f>Y5*(X22-X21)</f>
        <v>7.200000000000006</v>
      </c>
      <c r="Z22" s="43">
        <v>0.216</v>
      </c>
      <c r="AA22" s="1">
        <f>AA5*(Z22-Z21)</f>
        <v>5.400000000000005</v>
      </c>
      <c r="AB22" s="43">
        <v>1.436</v>
      </c>
      <c r="AC22" s="1">
        <f>AC5*(AB22-AB21)</f>
        <v>11.999999999999744</v>
      </c>
      <c r="AD22" s="43">
        <v>3.92</v>
      </c>
      <c r="AE22" s="1">
        <f>AE5*(AD22-AD21)</f>
        <v>474.9999999999999</v>
      </c>
      <c r="AF22" s="43">
        <v>79.28</v>
      </c>
      <c r="AG22" s="1">
        <f>AG5*(AF22-AF21)</f>
        <v>71.99999999998568</v>
      </c>
      <c r="AH22" s="1">
        <f t="shared" si="0"/>
        <v>7005.999999999992</v>
      </c>
    </row>
    <row r="23" spans="1:34" ht="13.5" thickBot="1">
      <c r="A23" s="1">
        <v>16</v>
      </c>
      <c r="B23" s="43">
        <v>22.28</v>
      </c>
      <c r="C23" s="1">
        <f>C5*(B23-B22)</f>
        <v>480.0000000000068</v>
      </c>
      <c r="D23" s="43">
        <v>81.54</v>
      </c>
      <c r="E23" s="1">
        <f>E5*(D23-D22)</f>
        <v>1295.999999999998</v>
      </c>
      <c r="F23" s="43">
        <v>6.17</v>
      </c>
      <c r="G23" s="1">
        <f>G5*(F23-F22)</f>
        <v>935.9999999999992</v>
      </c>
      <c r="H23" s="43">
        <v>4.57</v>
      </c>
      <c r="I23" s="1">
        <f>I5*(H23-H22)</f>
        <v>540.0000000000013</v>
      </c>
      <c r="J23" s="43">
        <v>6.18</v>
      </c>
      <c r="K23" s="132">
        <f>K5*(J23-J22)</f>
        <v>359.99999999999875</v>
      </c>
      <c r="L23" s="43">
        <v>5.97</v>
      </c>
      <c r="M23" s="1">
        <f>M5*(L23-L22)</f>
        <v>215.99999999999858</v>
      </c>
      <c r="N23" s="43">
        <v>7.15</v>
      </c>
      <c r="O23" s="1">
        <f>O5*(N23-N22)</f>
        <v>264.0000000000008</v>
      </c>
      <c r="P23" s="43">
        <v>70.01</v>
      </c>
      <c r="Q23" s="1">
        <f>Q5*(P23-P22)</f>
        <v>192.00000000001296</v>
      </c>
      <c r="R23" s="43">
        <v>4.803</v>
      </c>
      <c r="S23" s="1">
        <f>S5*(R23-R22)</f>
        <v>7.200000000000273</v>
      </c>
      <c r="T23" s="43"/>
      <c r="U23" s="1"/>
      <c r="V23" s="43">
        <v>3.92</v>
      </c>
      <c r="W23" s="1">
        <f>W5*(V23-V22)</f>
        <v>144.0000000000001</v>
      </c>
      <c r="X23" s="43">
        <v>1.28</v>
      </c>
      <c r="Y23" s="1">
        <f>Y5*(X23-X22)</f>
        <v>9.600000000000009</v>
      </c>
      <c r="Z23" s="43">
        <v>0.218</v>
      </c>
      <c r="AA23" s="1">
        <f>AA5*(Z23-Z22)</f>
        <v>3.600000000000003</v>
      </c>
      <c r="AB23" s="43">
        <v>1.442</v>
      </c>
      <c r="AC23" s="1">
        <f>AC5*(AB23-AB22)</f>
        <v>14.400000000000013</v>
      </c>
      <c r="AD23" s="43">
        <v>4.01</v>
      </c>
      <c r="AE23" s="1">
        <f>AE5*(AD23-AD22)</f>
        <v>224.99999999999966</v>
      </c>
      <c r="AF23" s="43">
        <v>79.33</v>
      </c>
      <c r="AG23" s="1">
        <f>AG5*(AF23-AF22)</f>
        <v>179.99999999998977</v>
      </c>
      <c r="AH23" s="1">
        <f t="shared" si="0"/>
        <v>4867.8000000000075</v>
      </c>
    </row>
    <row r="24" spans="1:34" ht="13.5" thickBot="1">
      <c r="A24" s="1">
        <v>17</v>
      </c>
      <c r="B24" s="43">
        <v>22.47</v>
      </c>
      <c r="C24" s="1">
        <f>C5*(B24-B23)</f>
        <v>455.99999999999454</v>
      </c>
      <c r="D24" s="43">
        <v>81.89</v>
      </c>
      <c r="E24" s="1">
        <f>E5*(D24-D23)</f>
        <v>1259.9999999999795</v>
      </c>
      <c r="F24" s="43">
        <v>6.55</v>
      </c>
      <c r="G24" s="1">
        <f>G5*(F24-F23)</f>
        <v>911.9999999999998</v>
      </c>
      <c r="H24" s="43">
        <v>4.73</v>
      </c>
      <c r="I24" s="1">
        <f>I5*(H24-H23)</f>
        <v>576.0000000000005</v>
      </c>
      <c r="J24" s="43">
        <v>6.242</v>
      </c>
      <c r="K24" s="1">
        <f>K5*(J24-J23)</f>
        <v>148.80000000000067</v>
      </c>
      <c r="L24" s="43">
        <v>6.09</v>
      </c>
      <c r="M24" s="1">
        <f>M5*(L24-L23)</f>
        <v>432.0000000000004</v>
      </c>
      <c r="N24" s="43">
        <v>7.28</v>
      </c>
      <c r="O24" s="1">
        <f>O5*(N24-N23)</f>
        <v>311.9999999999998</v>
      </c>
      <c r="P24" s="47">
        <v>70.16</v>
      </c>
      <c r="Q24" s="7">
        <f>Q5*(P24-P23)</f>
        <v>179.99999999998977</v>
      </c>
      <c r="R24" s="43">
        <v>4.807</v>
      </c>
      <c r="S24" s="1">
        <f>S5*(R24-R23)</f>
        <v>4.800000000000537</v>
      </c>
      <c r="T24" s="43"/>
      <c r="U24" s="1"/>
      <c r="V24" s="43">
        <v>3.98</v>
      </c>
      <c r="W24" s="1">
        <f>W5*(V24-V23)</f>
        <v>108.0000000000001</v>
      </c>
      <c r="X24" s="43">
        <v>1.287</v>
      </c>
      <c r="Y24" s="1">
        <f>Y5*(X24-X23)</f>
        <v>8.399999999999874</v>
      </c>
      <c r="Z24" s="43">
        <v>0.219</v>
      </c>
      <c r="AA24" s="1">
        <f>AA5*(Z24-Z23)</f>
        <v>1.8000000000000016</v>
      </c>
      <c r="AB24" s="43">
        <v>1.447</v>
      </c>
      <c r="AC24" s="1">
        <f>AC5*(AB24-AB23)</f>
        <v>12.000000000000277</v>
      </c>
      <c r="AD24" s="43">
        <v>4.12</v>
      </c>
      <c r="AE24" s="1">
        <f>AE5*(AD24-AD23)</f>
        <v>275.0000000000008</v>
      </c>
      <c r="AF24" s="43">
        <v>79.41</v>
      </c>
      <c r="AG24" s="1">
        <f>AG5*(AF24-AF23)</f>
        <v>287.99999999999386</v>
      </c>
      <c r="AH24" s="1">
        <f t="shared" si="0"/>
        <v>4974.799999999959</v>
      </c>
    </row>
    <row r="25" spans="1:34" ht="13.5" thickBot="1">
      <c r="A25" s="1">
        <v>18</v>
      </c>
      <c r="B25" s="43">
        <v>22.67</v>
      </c>
      <c r="C25" s="1">
        <f>C5*(B25-B24)</f>
        <v>480.0000000000068</v>
      </c>
      <c r="D25" s="43">
        <v>82.24</v>
      </c>
      <c r="E25" s="1">
        <f>E5*(D25-D24)</f>
        <v>1259.9999999999795</v>
      </c>
      <c r="F25" s="43">
        <v>6.9</v>
      </c>
      <c r="G25" s="1">
        <f>G5*(F25-F24)</f>
        <v>840.0000000000013</v>
      </c>
      <c r="H25" s="43">
        <v>4.88</v>
      </c>
      <c r="I25" s="1">
        <f>I5*(H25-H24)</f>
        <v>539.9999999999981</v>
      </c>
      <c r="J25" s="43">
        <v>6.41</v>
      </c>
      <c r="K25" s="1">
        <f>K5*(J25-J24)</f>
        <v>403.2000000000004</v>
      </c>
      <c r="L25" s="43">
        <v>6.19</v>
      </c>
      <c r="M25" s="1">
        <f>M5*(L25-L24)</f>
        <v>360.00000000000193</v>
      </c>
      <c r="N25" s="43">
        <v>7.4</v>
      </c>
      <c r="O25" s="1">
        <f>O5*(N25-N24)</f>
        <v>288.0000000000002</v>
      </c>
      <c r="P25" s="45">
        <v>70.23</v>
      </c>
      <c r="Q25" s="5">
        <f>Q5*(P25-P24)</f>
        <v>84.00000000000887</v>
      </c>
      <c r="R25" s="43">
        <v>4.81</v>
      </c>
      <c r="S25" s="1">
        <f>S5*(R25-R24)</f>
        <v>3.5999999999990706</v>
      </c>
      <c r="T25" s="43"/>
      <c r="U25" s="1"/>
      <c r="V25" s="43">
        <v>4.05</v>
      </c>
      <c r="W25" s="1">
        <f>W5*(V25-V24)</f>
        <v>125.99999999999972</v>
      </c>
      <c r="X25" s="43">
        <v>1.294</v>
      </c>
      <c r="Y25" s="1">
        <f>Y5*(X25-X24)</f>
        <v>8.40000000000014</v>
      </c>
      <c r="Z25" s="43">
        <v>0.22</v>
      </c>
      <c r="AA25" s="1">
        <f>AA5*(Z25-Z24)</f>
        <v>1.8000000000000016</v>
      </c>
      <c r="AB25" s="43">
        <v>1.451</v>
      </c>
      <c r="AC25" s="1">
        <f>AC5*(AB25-AB24)</f>
        <v>9.600000000000009</v>
      </c>
      <c r="AD25" s="43">
        <v>4.21</v>
      </c>
      <c r="AE25" s="1">
        <f>AE5*(AD25-AD24)</f>
        <v>224.99999999999966</v>
      </c>
      <c r="AF25" s="43">
        <v>79.5</v>
      </c>
      <c r="AG25" s="1">
        <f>AG5*(AF25-AF24)</f>
        <v>324.0000000000123</v>
      </c>
      <c r="AH25" s="1">
        <f t="shared" si="0"/>
        <v>4953.6000000000095</v>
      </c>
    </row>
    <row r="26" spans="1:34" ht="13.5" thickBot="1">
      <c r="A26" s="1">
        <v>19</v>
      </c>
      <c r="B26" s="43">
        <v>22.87</v>
      </c>
      <c r="C26" s="1">
        <f>C5*(B26-B25)</f>
        <v>479.9999999999983</v>
      </c>
      <c r="D26" s="43">
        <v>82.6</v>
      </c>
      <c r="E26" s="1">
        <f>E5*(D26-D25)</f>
        <v>1295.999999999998</v>
      </c>
      <c r="F26" s="43">
        <v>7.27</v>
      </c>
      <c r="G26" s="1">
        <f>G5*(F26-F25)</f>
        <v>887.9999999999982</v>
      </c>
      <c r="H26" s="43">
        <v>5.03</v>
      </c>
      <c r="I26" s="1">
        <f>I5*(H26-H25)</f>
        <v>540.0000000000013</v>
      </c>
      <c r="J26" s="43">
        <v>6.57</v>
      </c>
      <c r="K26" s="1">
        <f>K5*(J26-J25)</f>
        <v>384.00000000000034</v>
      </c>
      <c r="L26" s="43">
        <v>6.28</v>
      </c>
      <c r="M26" s="1">
        <f>M5*(L26-L25)</f>
        <v>323.9999999999995</v>
      </c>
      <c r="N26" s="43">
        <v>7.53</v>
      </c>
      <c r="O26" s="1">
        <f>O5*(N26-N25)</f>
        <v>311.9999999999998</v>
      </c>
      <c r="P26" s="45">
        <v>70.29</v>
      </c>
      <c r="Q26" s="5">
        <f>Q5*(P26-P25)</f>
        <v>72.00000000000273</v>
      </c>
      <c r="R26" s="43">
        <v>4.813</v>
      </c>
      <c r="S26" s="1">
        <f>S5*(R26-R25)</f>
        <v>3.6000000000001364</v>
      </c>
      <c r="T26" s="43"/>
      <c r="U26" s="1"/>
      <c r="V26" s="43">
        <v>4.12</v>
      </c>
      <c r="W26" s="1">
        <f>W5*(V26-V25)</f>
        <v>126.00000000000051</v>
      </c>
      <c r="X26" s="43">
        <v>1.301</v>
      </c>
      <c r="Y26" s="1">
        <f>Y5*(X26-X25)</f>
        <v>8.399999999999874</v>
      </c>
      <c r="Z26" s="43">
        <v>0.222</v>
      </c>
      <c r="AA26" s="1">
        <f>AA5*(Z26-Z25)</f>
        <v>3.600000000000003</v>
      </c>
      <c r="AB26" s="43">
        <v>1.457</v>
      </c>
      <c r="AC26" s="1">
        <f>AC5*(AB26-AB25)</f>
        <v>14.400000000000013</v>
      </c>
      <c r="AD26" s="43">
        <v>4.29</v>
      </c>
      <c r="AE26" s="1">
        <f>AE5*(AD26-AD25)</f>
        <v>200.00000000000017</v>
      </c>
      <c r="AF26" s="43">
        <v>79.54</v>
      </c>
      <c r="AG26" s="1">
        <f>AG5*(AF26-AF25)</f>
        <v>144.0000000000225</v>
      </c>
      <c r="AH26" s="1">
        <f t="shared" si="0"/>
        <v>4796.000000000022</v>
      </c>
    </row>
    <row r="27" spans="1:34" ht="13.5" thickBot="1">
      <c r="A27" s="1">
        <v>20</v>
      </c>
      <c r="B27" s="43">
        <v>22.93</v>
      </c>
      <c r="C27" s="1">
        <f>C5*(B27-B26)</f>
        <v>143.99999999999693</v>
      </c>
      <c r="D27" s="43">
        <v>82.73</v>
      </c>
      <c r="E27" s="1">
        <f>E5*(D27-D26)</f>
        <v>468.0000000000348</v>
      </c>
      <c r="F27" s="43">
        <v>7.36</v>
      </c>
      <c r="G27" s="1">
        <f>G5*(F27-F26)</f>
        <v>216.0000000000018</v>
      </c>
      <c r="H27" s="43">
        <v>5.15</v>
      </c>
      <c r="I27" s="1">
        <f>I5*(H27-H26)</f>
        <v>432.0000000000004</v>
      </c>
      <c r="J27" s="43">
        <v>6.68</v>
      </c>
      <c r="K27" s="1">
        <f>K5*(J27-J26)</f>
        <v>263.99999999999864</v>
      </c>
      <c r="L27" s="43">
        <v>6.37</v>
      </c>
      <c r="M27" s="1">
        <f>M5*(L27-L26)</f>
        <v>323.9999999999995</v>
      </c>
      <c r="N27" s="43">
        <v>8.65</v>
      </c>
      <c r="O27" s="1">
        <f>O5*(N27-N26)</f>
        <v>2688.0000000000005</v>
      </c>
      <c r="P27" s="43">
        <v>70.35</v>
      </c>
      <c r="Q27" s="1">
        <f>Q5*(P27-P26)</f>
        <v>71.99999999998568</v>
      </c>
      <c r="R27" s="43">
        <v>4.817</v>
      </c>
      <c r="S27" s="1">
        <f>S5*(R27-R26)</f>
        <v>4.800000000000537</v>
      </c>
      <c r="T27" s="43"/>
      <c r="U27" s="1"/>
      <c r="V27" s="43">
        <v>4.19</v>
      </c>
      <c r="W27" s="1">
        <f>W5*(V27-V26)</f>
        <v>126.00000000000051</v>
      </c>
      <c r="X27" s="43">
        <v>1.312</v>
      </c>
      <c r="Y27" s="1">
        <f>Y5*(X27-X26)</f>
        <v>13.200000000000145</v>
      </c>
      <c r="Z27" s="43">
        <v>0.224</v>
      </c>
      <c r="AA27" s="1">
        <f>AA5*(Z27-Z26)</f>
        <v>3.600000000000003</v>
      </c>
      <c r="AB27" s="43">
        <v>1.465</v>
      </c>
      <c r="AC27" s="1">
        <f>AC5*(AB27-AB26)</f>
        <v>19.200000000000017</v>
      </c>
      <c r="AD27" s="43">
        <v>4.38</v>
      </c>
      <c r="AE27" s="1">
        <f>AE5*(AD27-AD26)</f>
        <v>224.99999999999966</v>
      </c>
      <c r="AF27" s="43">
        <v>79.59</v>
      </c>
      <c r="AG27" s="1">
        <f>AG5*(AF27-AF26)</f>
        <v>179.99999999998977</v>
      </c>
      <c r="AH27" s="1">
        <f t="shared" si="0"/>
        <v>5179.800000000009</v>
      </c>
    </row>
    <row r="28" spans="1:34" ht="13.5" thickBot="1">
      <c r="A28" s="1">
        <v>21</v>
      </c>
      <c r="B28" s="43">
        <v>22.98</v>
      </c>
      <c r="C28" s="1">
        <f>C5*(B28-B27)</f>
        <v>120.0000000000017</v>
      </c>
      <c r="D28" s="43">
        <v>82.81</v>
      </c>
      <c r="E28" s="1">
        <f>E5*(D28-D27)</f>
        <v>287.99999999999386</v>
      </c>
      <c r="F28" s="43">
        <v>7.41</v>
      </c>
      <c r="G28" s="1">
        <f>G5*(F28-F27)</f>
        <v>119.99999999999957</v>
      </c>
      <c r="H28" s="43">
        <v>5.23</v>
      </c>
      <c r="I28" s="1">
        <f>I5*(H28-H27)</f>
        <v>288.0000000000002</v>
      </c>
      <c r="J28" s="43">
        <v>7.74</v>
      </c>
      <c r="K28" s="132">
        <f>K5*(J28-J27)</f>
        <v>2544.0000000000014</v>
      </c>
      <c r="L28" s="43">
        <v>6.44</v>
      </c>
      <c r="M28" s="1">
        <f>M5*(L28-L27)</f>
        <v>252.00000000000102</v>
      </c>
      <c r="N28" s="43">
        <v>8.77</v>
      </c>
      <c r="O28" s="1">
        <f>O5*(N28-N27)</f>
        <v>287.9999999999981</v>
      </c>
      <c r="P28" s="47">
        <v>70.41</v>
      </c>
      <c r="Q28" s="7">
        <f>Q5*(P28-P27)</f>
        <v>72.00000000000273</v>
      </c>
      <c r="R28" s="43">
        <v>4.824</v>
      </c>
      <c r="S28" s="1">
        <f>S5*(R28-R27)</f>
        <v>8.399999999999608</v>
      </c>
      <c r="T28" s="43"/>
      <c r="U28" s="1"/>
      <c r="V28" s="43">
        <v>4.26</v>
      </c>
      <c r="W28" s="1">
        <f>W5*(V28-V27)</f>
        <v>125.99999999999892</v>
      </c>
      <c r="X28" s="43">
        <v>1.323</v>
      </c>
      <c r="Y28" s="1">
        <f>Y5*(X28-X27)</f>
        <v>13.199999999999878</v>
      </c>
      <c r="Z28" s="43">
        <v>0.226</v>
      </c>
      <c r="AA28" s="1">
        <f>AA5*(Z28-Z27)</f>
        <v>3.600000000000003</v>
      </c>
      <c r="AB28" s="43">
        <v>1.471</v>
      </c>
      <c r="AC28" s="1">
        <f>AC5*(AB28-AB27)</f>
        <v>14.400000000000013</v>
      </c>
      <c r="AD28" s="43">
        <v>4.45</v>
      </c>
      <c r="AE28" s="1">
        <f>AE5*(AD28-AD27)</f>
        <v>175.0000000000007</v>
      </c>
      <c r="AF28" s="43">
        <v>79.65</v>
      </c>
      <c r="AG28" s="1">
        <f>AG5*(AF28-AF27)</f>
        <v>216.00000000000819</v>
      </c>
      <c r="AH28" s="1">
        <f t="shared" si="0"/>
        <v>4528.600000000006</v>
      </c>
    </row>
    <row r="29" spans="1:34" ht="13.5" thickBot="1">
      <c r="A29" s="1">
        <v>22</v>
      </c>
      <c r="B29" s="43">
        <v>23.04</v>
      </c>
      <c r="C29" s="1">
        <f>C5*(B29-B28)</f>
        <v>143.99999999999693</v>
      </c>
      <c r="D29" s="43">
        <v>82.89</v>
      </c>
      <c r="E29" s="1">
        <f>E5*(D29-D28)</f>
        <v>287.99999999999386</v>
      </c>
      <c r="F29" s="43">
        <v>7.52</v>
      </c>
      <c r="G29" s="1">
        <f>G5*(F29-F28)</f>
        <v>263.99999999999864</v>
      </c>
      <c r="H29" s="43">
        <v>5.31</v>
      </c>
      <c r="I29" s="1">
        <f>I5*(H29-H28)</f>
        <v>287.99999999999704</v>
      </c>
      <c r="J29" s="43">
        <v>8.73</v>
      </c>
      <c r="K29" s="1">
        <f>K5*(J29-J28)</f>
        <v>2376.0000000000005</v>
      </c>
      <c r="L29" s="43">
        <v>6.51</v>
      </c>
      <c r="M29" s="1">
        <f>M5*(L29-L28)</f>
        <v>251.99999999999784</v>
      </c>
      <c r="N29" s="43">
        <v>8.86</v>
      </c>
      <c r="O29" s="1">
        <f>O5*(N29-N28)</f>
        <v>215.99999999999966</v>
      </c>
      <c r="P29" s="43">
        <v>70.48</v>
      </c>
      <c r="Q29" s="1">
        <f>Q5*(P29-P28)</f>
        <v>84.00000000000887</v>
      </c>
      <c r="R29" s="43">
        <v>4.831</v>
      </c>
      <c r="S29" s="1">
        <f>S5*(R29-R28)</f>
        <v>8.400000000000674</v>
      </c>
      <c r="T29" s="43"/>
      <c r="U29" s="1"/>
      <c r="V29" s="43">
        <v>4.33</v>
      </c>
      <c r="W29" s="1">
        <f>W5*(V29-V28)</f>
        <v>126.00000000000051</v>
      </c>
      <c r="X29" s="43">
        <v>1.335</v>
      </c>
      <c r="Y29" s="1">
        <f>Y5*(X29-X28)</f>
        <v>14.400000000000013</v>
      </c>
      <c r="Z29" s="43">
        <v>0.228</v>
      </c>
      <c r="AA29" s="1">
        <f>AA5*(Z29-Z28)</f>
        <v>3.600000000000003</v>
      </c>
      <c r="AB29" s="43">
        <v>1.485</v>
      </c>
      <c r="AC29" s="1">
        <f>AC5*(AB29-AB28)</f>
        <v>33.60000000000003</v>
      </c>
      <c r="AD29" s="43">
        <v>4.76</v>
      </c>
      <c r="AE29" s="1">
        <f>AE5*(AD29-AD28)</f>
        <v>774.999999999999</v>
      </c>
      <c r="AF29" s="43">
        <v>79.71</v>
      </c>
      <c r="AG29" s="1">
        <f>AG5*(AF29-AF28)</f>
        <v>215.99999999995703</v>
      </c>
      <c r="AH29" s="1">
        <f t="shared" si="0"/>
        <v>5088.99999999995</v>
      </c>
    </row>
    <row r="30" spans="1:34" ht="13.5" thickBot="1">
      <c r="A30" s="1">
        <v>23</v>
      </c>
      <c r="B30" s="43">
        <v>23.11</v>
      </c>
      <c r="C30" s="1">
        <f>C5*(B30-B29)</f>
        <v>168.00000000000068</v>
      </c>
      <c r="D30" s="43">
        <v>82.97</v>
      </c>
      <c r="E30" s="1">
        <f>E5*(D30-D29)</f>
        <v>287.99999999999386</v>
      </c>
      <c r="F30" s="45">
        <v>7.61</v>
      </c>
      <c r="G30" s="1">
        <f>G5*(F30-F29)</f>
        <v>216.0000000000018</v>
      </c>
      <c r="H30" s="43">
        <v>5.39</v>
      </c>
      <c r="I30" s="1">
        <f>I5*(H30-H29)</f>
        <v>288.0000000000002</v>
      </c>
      <c r="J30" s="43">
        <v>8.81</v>
      </c>
      <c r="K30" s="1">
        <f>K5*(J30-J29)</f>
        <v>192.00000000000017</v>
      </c>
      <c r="L30" s="43">
        <v>6.58</v>
      </c>
      <c r="M30" s="1">
        <f>M5*(L30-L29)</f>
        <v>252.00000000000102</v>
      </c>
      <c r="N30" s="43">
        <v>8.93</v>
      </c>
      <c r="O30" s="1">
        <f>O5*(N30-N29)</f>
        <v>168.00000000000068</v>
      </c>
      <c r="P30" s="42">
        <v>70.56</v>
      </c>
      <c r="Q30" s="6">
        <f>Q5*(P30-P29)</f>
        <v>95.99999999999795</v>
      </c>
      <c r="R30" s="43">
        <v>4.842</v>
      </c>
      <c r="S30" s="1">
        <f>S5*(R30-R29)</f>
        <v>13.19999999999908</v>
      </c>
      <c r="T30" s="44"/>
      <c r="U30" s="1"/>
      <c r="V30" s="44" t="s">
        <v>136</v>
      </c>
      <c r="W30" s="1">
        <f>W5*(V30-V29)</f>
        <v>144.0000000000001</v>
      </c>
      <c r="X30" s="43">
        <v>1.346</v>
      </c>
      <c r="Y30" s="1">
        <f>Y5*(X30-X29)</f>
        <v>13.200000000000145</v>
      </c>
      <c r="Z30" s="43">
        <v>0.229</v>
      </c>
      <c r="AA30" s="1">
        <f>AA5*(Z30-Z29)</f>
        <v>1.8000000000000016</v>
      </c>
      <c r="AB30" s="43">
        <v>1.493</v>
      </c>
      <c r="AC30" s="1">
        <f>AC5*(AB30-AB29)</f>
        <v>19.200000000000017</v>
      </c>
      <c r="AD30" s="43">
        <v>4.92</v>
      </c>
      <c r="AE30" s="1">
        <f>AE5*(AD30-AD29)</f>
        <v>400.00000000000034</v>
      </c>
      <c r="AF30" s="43">
        <v>79.8</v>
      </c>
      <c r="AG30" s="1">
        <f>AG5*(AF30-AF29)</f>
        <v>324.0000000000123</v>
      </c>
      <c r="AH30" s="1">
        <f t="shared" si="0"/>
        <v>2583.4000000000083</v>
      </c>
    </row>
    <row r="31" spans="1:34" ht="13.5" thickBot="1">
      <c r="A31" s="1">
        <v>24</v>
      </c>
      <c r="B31" s="43">
        <v>23.17</v>
      </c>
      <c r="C31" s="1">
        <f>C5*(B31-B30)</f>
        <v>144.00000000000546</v>
      </c>
      <c r="D31" s="43">
        <v>83.06</v>
      </c>
      <c r="E31" s="4">
        <f>E5*(D31-D30)</f>
        <v>324.0000000000123</v>
      </c>
      <c r="F31" s="43">
        <v>7.69</v>
      </c>
      <c r="G31" s="3">
        <f>G5*(F31-F30)</f>
        <v>192.00000000000017</v>
      </c>
      <c r="H31" s="43">
        <v>5.47</v>
      </c>
      <c r="I31" s="1">
        <f>I5*(H31-H30)</f>
        <v>288.0000000000002</v>
      </c>
      <c r="J31" s="43">
        <v>8.92</v>
      </c>
      <c r="K31" s="1">
        <f>K5*(J31-J30)</f>
        <v>263.99999999999864</v>
      </c>
      <c r="L31" s="43">
        <v>6.65</v>
      </c>
      <c r="M31" s="1">
        <f>M5*(L31-L30)</f>
        <v>252.00000000000102</v>
      </c>
      <c r="N31" s="43">
        <v>8.99</v>
      </c>
      <c r="O31" s="1">
        <f>O5*(N31-N30)</f>
        <v>144.0000000000012</v>
      </c>
      <c r="P31" s="42">
        <v>70.62</v>
      </c>
      <c r="Q31" s="6">
        <f>Q5*(P31-P30)</f>
        <v>72.00000000000273</v>
      </c>
      <c r="R31" s="43">
        <v>4.853</v>
      </c>
      <c r="S31" s="1">
        <f>S5*(R31-R30)</f>
        <v>13.200000000000145</v>
      </c>
      <c r="T31" s="43"/>
      <c r="U31" s="4"/>
      <c r="V31" s="43">
        <v>4.53</v>
      </c>
      <c r="W31" s="3">
        <f>W5*(V31-V30)</f>
        <v>216.0000000000002</v>
      </c>
      <c r="X31" s="43">
        <v>1.359</v>
      </c>
      <c r="Y31" s="1">
        <f>Y5*(X31-X30)</f>
        <v>15.59999999999988</v>
      </c>
      <c r="Z31" s="43">
        <v>0.23</v>
      </c>
      <c r="AA31" s="1">
        <f>AA5*(Z31-Z30)</f>
        <v>1.8000000000000016</v>
      </c>
      <c r="AB31" s="43">
        <v>1.503</v>
      </c>
      <c r="AC31" s="1">
        <f>AC5*(AB31-AB30)</f>
        <v>23.99999999999949</v>
      </c>
      <c r="AD31" s="43">
        <v>5.05</v>
      </c>
      <c r="AE31" s="1">
        <f>AE5*(AD31-AD30)</f>
        <v>324.9999999999997</v>
      </c>
      <c r="AF31" s="43">
        <v>79.91</v>
      </c>
      <c r="AG31" s="1">
        <f>AG5*(AF31-AF30)</f>
        <v>395.99999999999795</v>
      </c>
      <c r="AH31" s="1">
        <f t="shared" si="0"/>
        <v>2671.6000000000186</v>
      </c>
    </row>
    <row r="32" spans="1:34" ht="13.5" thickBot="1">
      <c r="A32" s="1">
        <v>1</v>
      </c>
      <c r="B32" s="43">
        <v>23.23</v>
      </c>
      <c r="C32" s="1">
        <f>C5*(B32-B31)</f>
        <v>143.99999999999693</v>
      </c>
      <c r="D32" s="43">
        <v>83.12</v>
      </c>
      <c r="E32" s="1">
        <f>E5*(D32-D31)</f>
        <v>216.00000000000819</v>
      </c>
      <c r="F32" s="42">
        <v>7.74</v>
      </c>
      <c r="G32" s="1">
        <f>G5*(F32-F31)</f>
        <v>119.99999999999957</v>
      </c>
      <c r="H32" s="43">
        <v>5.55</v>
      </c>
      <c r="I32" s="1">
        <f>I5*(H32-H31)</f>
        <v>288.0000000000002</v>
      </c>
      <c r="J32" s="43">
        <v>9.03</v>
      </c>
      <c r="K32" s="1">
        <f>K5*(J32-J31)</f>
        <v>263.99999999999864</v>
      </c>
      <c r="L32" s="43">
        <v>6.73</v>
      </c>
      <c r="M32" s="1">
        <f>M5*(L32-L31)</f>
        <v>288.0000000000002</v>
      </c>
      <c r="N32" s="43">
        <v>9.09</v>
      </c>
      <c r="O32" s="1">
        <f>O5*(N32-N31)</f>
        <v>239.99999999999915</v>
      </c>
      <c r="P32" s="42">
        <v>70.7</v>
      </c>
      <c r="Q32" s="6">
        <f>Q5*(P32-P31)</f>
        <v>95.99999999999795</v>
      </c>
      <c r="R32" s="43">
        <v>4.853</v>
      </c>
      <c r="S32" s="1">
        <f>S5*(R32-R31)</f>
        <v>0</v>
      </c>
      <c r="T32" s="43"/>
      <c r="U32" s="1"/>
      <c r="V32" s="43">
        <v>4.62</v>
      </c>
      <c r="W32" s="1">
        <f>W5*(V32-V31)</f>
        <v>161.99999999999974</v>
      </c>
      <c r="X32" s="43">
        <v>1.37</v>
      </c>
      <c r="Y32" s="1">
        <f>Y5*(X32-X31)</f>
        <v>13.200000000000145</v>
      </c>
      <c r="Z32" s="43">
        <v>0.232</v>
      </c>
      <c r="AA32" s="1">
        <f>AA5*(Z32-Z31)</f>
        <v>3.600000000000003</v>
      </c>
      <c r="AB32" s="43">
        <v>1.515</v>
      </c>
      <c r="AC32" s="1">
        <f>AC5*(AB32-AB31)</f>
        <v>28.800000000000026</v>
      </c>
      <c r="AD32" s="43">
        <v>5.17</v>
      </c>
      <c r="AE32" s="1">
        <f>AE5*(AD32-AD31)</f>
        <v>300.0000000000003</v>
      </c>
      <c r="AF32" s="43">
        <v>79.99</v>
      </c>
      <c r="AG32" s="1">
        <f>AG5*(AF32-AF31)</f>
        <v>287.99999999999386</v>
      </c>
      <c r="AH32" s="1">
        <f t="shared" si="0"/>
        <v>2451.599999999995</v>
      </c>
    </row>
    <row r="33" spans="1:34" ht="13.5" thickBot="1">
      <c r="A33" s="1">
        <v>2</v>
      </c>
      <c r="B33" s="43">
        <v>23.3</v>
      </c>
      <c r="C33" s="1">
        <f>C5*(B33-B32)</f>
        <v>168.00000000000068</v>
      </c>
      <c r="D33" s="43">
        <v>83.2</v>
      </c>
      <c r="E33" s="1">
        <f>E5*(D33-D32)</f>
        <v>287.99999999999386</v>
      </c>
      <c r="F33" s="43">
        <v>7.81</v>
      </c>
      <c r="G33" s="1">
        <f>G5*(F33-F32)</f>
        <v>167.99999999999855</v>
      </c>
      <c r="H33" s="43">
        <v>5.63</v>
      </c>
      <c r="I33" s="1">
        <f>I5*(H33-H32)</f>
        <v>288.0000000000002</v>
      </c>
      <c r="J33" s="43">
        <v>9.11</v>
      </c>
      <c r="K33" s="1">
        <f>K5*(J33-J32)</f>
        <v>192.00000000000017</v>
      </c>
      <c r="L33" s="43">
        <v>6.8</v>
      </c>
      <c r="M33" s="1">
        <f>M5*(L33-L32)</f>
        <v>251.99999999999784</v>
      </c>
      <c r="N33" s="46">
        <v>9.18</v>
      </c>
      <c r="O33" s="1">
        <f>O5*(N33-N32)</f>
        <v>215.99999999999966</v>
      </c>
      <c r="P33" s="43">
        <v>70.79</v>
      </c>
      <c r="Q33" s="1">
        <f>Q5*(P33-P32)</f>
        <v>108.00000000000409</v>
      </c>
      <c r="R33" s="46">
        <v>4.873</v>
      </c>
      <c r="S33" s="1">
        <f>S5*(R33-R32)</f>
        <v>24.000000000000554</v>
      </c>
      <c r="T33" s="43"/>
      <c r="U33" s="1"/>
      <c r="V33" s="43">
        <v>4.71</v>
      </c>
      <c r="W33" s="1">
        <f>W5*(V33-V32)</f>
        <v>161.99999999999974</v>
      </c>
      <c r="X33" s="43">
        <v>1.382</v>
      </c>
      <c r="Y33" s="1">
        <f>Y5*(X33-X32)</f>
        <v>14.399999999999746</v>
      </c>
      <c r="Z33" s="43">
        <v>0.234</v>
      </c>
      <c r="AA33" s="1">
        <f>AA5*(Z33-Z32)</f>
        <v>3.600000000000003</v>
      </c>
      <c r="AB33" s="43">
        <v>1.53</v>
      </c>
      <c r="AC33" s="1">
        <f>AC5*(AB33-AB32)</f>
        <v>36.0000000000003</v>
      </c>
      <c r="AD33" s="46">
        <v>5.23</v>
      </c>
      <c r="AE33" s="1">
        <f>AE5*(AD33-AD32)</f>
        <v>150.00000000000125</v>
      </c>
      <c r="AF33" s="46">
        <v>80.09</v>
      </c>
      <c r="AG33" s="1">
        <f>AG5*(AF33-AF32)</f>
        <v>360.0000000000307</v>
      </c>
      <c r="AH33" s="1">
        <f t="shared" si="0"/>
        <v>2430.0000000000273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102431.00000000004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AC1">
      <selection activeCell="AN37" sqref="AN37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8.875" style="0" customWidth="1"/>
    <col min="8" max="8" width="10.75390625" style="0" customWidth="1"/>
    <col min="9" max="9" width="10.00390625" style="0" customWidth="1"/>
    <col min="10" max="10" width="10.75390625" style="0" customWidth="1"/>
    <col min="11" max="11" width="8.8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8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8.87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8.875" style="0" customWidth="1"/>
    <col min="38" max="39" width="9.75390625" style="0" customWidth="1"/>
    <col min="40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0</v>
      </c>
    </row>
    <row r="2" spans="2:45" ht="12.75">
      <c r="B2" s="18" t="s">
        <v>77</v>
      </c>
      <c r="C2" s="41">
        <f>'Сч-ТЭЦ'!C2</f>
        <v>43635</v>
      </c>
      <c r="AL2" s="21"/>
      <c r="AM2" s="21"/>
      <c r="AN2" s="21"/>
      <c r="AO2" s="21"/>
      <c r="AP2" s="21"/>
      <c r="AQ2" s="21"/>
      <c r="AR2" s="21"/>
      <c r="AS2" s="21"/>
    </row>
    <row r="3" spans="34:46" ht="13.5" thickBot="1">
      <c r="AH3" s="136"/>
      <c r="AI3" s="136"/>
      <c r="AJ3" s="136"/>
      <c r="AK3" s="136"/>
      <c r="AL3" s="136"/>
      <c r="AM3" s="137" t="s">
        <v>102</v>
      </c>
      <c r="AN3" s="137" t="s">
        <v>103</v>
      </c>
      <c r="AO3" s="137" t="s">
        <v>104</v>
      </c>
      <c r="AT3" s="2"/>
    </row>
    <row r="4" spans="1:42" ht="13.5" thickBot="1">
      <c r="A4" s="5"/>
      <c r="B4" s="4" t="s">
        <v>91</v>
      </c>
      <c r="C4" s="11"/>
      <c r="D4" s="8"/>
      <c r="E4" s="38">
        <v>33000</v>
      </c>
      <c r="F4" s="4" t="s">
        <v>92</v>
      </c>
      <c r="G4" s="11"/>
      <c r="H4" s="8"/>
      <c r="I4" s="38">
        <v>33000</v>
      </c>
      <c r="J4" s="4"/>
      <c r="K4" s="8" t="s">
        <v>70</v>
      </c>
      <c r="L4" s="8" t="s">
        <v>96</v>
      </c>
      <c r="M4" s="8" t="s">
        <v>97</v>
      </c>
      <c r="N4" s="8" t="s">
        <v>6</v>
      </c>
      <c r="O4" s="8"/>
      <c r="P4" s="8">
        <v>33000</v>
      </c>
      <c r="Q4" s="3"/>
      <c r="R4" s="4"/>
      <c r="S4" s="8" t="s">
        <v>70</v>
      </c>
      <c r="T4" s="8" t="s">
        <v>98</v>
      </c>
      <c r="U4" s="8" t="s">
        <v>99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35" t="s">
        <v>22</v>
      </c>
      <c r="AI4" s="133" t="s">
        <v>22</v>
      </c>
      <c r="AJ4" s="133" t="s">
        <v>18</v>
      </c>
      <c r="AK4" s="133" t="s">
        <v>18</v>
      </c>
      <c r="AL4" s="133" t="s">
        <v>20</v>
      </c>
      <c r="AM4" s="133" t="s">
        <v>22</v>
      </c>
      <c r="AN4" s="133" t="s">
        <v>26</v>
      </c>
      <c r="AO4" s="138" t="s">
        <v>26</v>
      </c>
      <c r="AP4" s="2"/>
    </row>
    <row r="5" spans="1:42" ht="13.5" thickBot="1">
      <c r="A5" s="22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35" t="s">
        <v>15</v>
      </c>
      <c r="AI5" s="133" t="s">
        <v>17</v>
      </c>
      <c r="AJ5" s="133" t="s">
        <v>19</v>
      </c>
      <c r="AK5" s="133"/>
      <c r="AL5" s="133" t="s">
        <v>21</v>
      </c>
      <c r="AM5" s="133" t="s">
        <v>25</v>
      </c>
      <c r="AN5" s="133" t="s">
        <v>27</v>
      </c>
      <c r="AO5" s="138" t="s">
        <v>27</v>
      </c>
      <c r="AP5" s="2"/>
    </row>
    <row r="6" spans="1:42" ht="12.75">
      <c r="A6" s="7"/>
      <c r="B6" s="7" t="s">
        <v>3</v>
      </c>
      <c r="C6" s="2" t="s">
        <v>90</v>
      </c>
      <c r="D6" s="7" t="s">
        <v>3</v>
      </c>
      <c r="E6" s="13" t="s">
        <v>93</v>
      </c>
      <c r="F6" s="7" t="s">
        <v>3</v>
      </c>
      <c r="G6" s="2" t="s">
        <v>90</v>
      </c>
      <c r="H6" s="7" t="s">
        <v>3</v>
      </c>
      <c r="I6" s="13" t="s">
        <v>93</v>
      </c>
      <c r="J6" s="7" t="s">
        <v>3</v>
      </c>
      <c r="K6" s="2" t="s">
        <v>90</v>
      </c>
      <c r="L6" s="7" t="s">
        <v>3</v>
      </c>
      <c r="M6" s="2" t="s">
        <v>94</v>
      </c>
      <c r="N6" s="7" t="s">
        <v>3</v>
      </c>
      <c r="O6" s="13" t="s">
        <v>93</v>
      </c>
      <c r="P6" s="7" t="s">
        <v>3</v>
      </c>
      <c r="Q6" s="13" t="s">
        <v>95</v>
      </c>
      <c r="R6" s="7" t="s">
        <v>3</v>
      </c>
      <c r="S6" s="2" t="s">
        <v>90</v>
      </c>
      <c r="T6" s="7" t="s">
        <v>3</v>
      </c>
      <c r="U6" s="2" t="s">
        <v>94</v>
      </c>
      <c r="V6" s="7" t="s">
        <v>3</v>
      </c>
      <c r="W6" s="13" t="s">
        <v>93</v>
      </c>
      <c r="X6" s="7" t="s">
        <v>3</v>
      </c>
      <c r="Y6" s="13" t="s">
        <v>95</v>
      </c>
      <c r="Z6" s="7" t="s">
        <v>3</v>
      </c>
      <c r="AA6" s="2" t="s">
        <v>90</v>
      </c>
      <c r="AB6" s="7" t="s">
        <v>3</v>
      </c>
      <c r="AC6" s="13" t="s">
        <v>93</v>
      </c>
      <c r="AD6" s="7" t="s">
        <v>3</v>
      </c>
      <c r="AE6" s="2" t="s">
        <v>90</v>
      </c>
      <c r="AF6" s="7" t="s">
        <v>3</v>
      </c>
      <c r="AG6" s="2" t="s">
        <v>93</v>
      </c>
      <c r="AH6" s="135" t="s">
        <v>16</v>
      </c>
      <c r="AI6" s="133" t="s">
        <v>16</v>
      </c>
      <c r="AJ6" s="133" t="s">
        <v>4</v>
      </c>
      <c r="AK6" s="133" t="s">
        <v>5</v>
      </c>
      <c r="AL6" s="133" t="s">
        <v>4</v>
      </c>
      <c r="AM6" s="133" t="s">
        <v>23</v>
      </c>
      <c r="AN6" s="133" t="s">
        <v>28</v>
      </c>
      <c r="AO6" s="138" t="s">
        <v>13</v>
      </c>
      <c r="AP6" s="2"/>
    </row>
    <row r="7" spans="1:42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35" t="s">
        <v>14</v>
      </c>
      <c r="AI7" s="133" t="s">
        <v>14</v>
      </c>
      <c r="AJ7" s="133"/>
      <c r="AK7" s="133"/>
      <c r="AL7" s="133"/>
      <c r="AM7" s="133" t="s">
        <v>24</v>
      </c>
      <c r="AN7" s="133" t="s">
        <v>13</v>
      </c>
      <c r="AO7" s="138" t="s">
        <v>18</v>
      </c>
      <c r="AP7" s="2"/>
    </row>
    <row r="8" spans="1:49" ht="12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39">
        <v>33</v>
      </c>
      <c r="AH8" s="146">
        <v>34</v>
      </c>
      <c r="AI8" s="139">
        <v>35</v>
      </c>
      <c r="AJ8" s="139">
        <v>36</v>
      </c>
      <c r="AK8" s="139">
        <v>37</v>
      </c>
      <c r="AL8" s="139">
        <v>38</v>
      </c>
      <c r="AM8" s="139">
        <v>39</v>
      </c>
      <c r="AN8" s="139">
        <v>40</v>
      </c>
      <c r="AO8" s="139">
        <v>41</v>
      </c>
      <c r="AP8" s="2"/>
      <c r="AU8" s="2"/>
      <c r="AV8" s="2"/>
      <c r="AW8" s="2"/>
    </row>
    <row r="9" spans="1:42" ht="15" customHeight="1" thickBot="1">
      <c r="A9" s="1">
        <v>0</v>
      </c>
      <c r="B9" s="43">
        <v>14.4</v>
      </c>
      <c r="C9" s="1"/>
      <c r="D9" s="43">
        <v>2.42</v>
      </c>
      <c r="E9" s="1"/>
      <c r="F9" s="43">
        <v>4.4</v>
      </c>
      <c r="G9" s="1"/>
      <c r="H9" s="43">
        <v>5.056</v>
      </c>
      <c r="I9" s="1"/>
      <c r="J9" s="43">
        <v>8.8</v>
      </c>
      <c r="K9" s="1"/>
      <c r="L9" s="43"/>
      <c r="M9" s="1"/>
      <c r="N9" s="43">
        <v>9.18</v>
      </c>
      <c r="O9" s="1"/>
      <c r="P9" s="43"/>
      <c r="Q9" s="1"/>
      <c r="R9" s="43">
        <v>3.2</v>
      </c>
      <c r="S9" s="1"/>
      <c r="T9" s="43"/>
      <c r="U9" s="1"/>
      <c r="V9" s="43">
        <v>0.34</v>
      </c>
      <c r="W9" s="1"/>
      <c r="X9" s="43"/>
      <c r="Y9" s="1"/>
      <c r="Z9" s="43">
        <v>0.38</v>
      </c>
      <c r="AA9" s="1"/>
      <c r="AB9" s="43">
        <v>4.1</v>
      </c>
      <c r="AC9" s="1"/>
      <c r="AD9" s="43">
        <v>44.6</v>
      </c>
      <c r="AE9" s="1"/>
      <c r="AF9" s="43">
        <v>77.85</v>
      </c>
      <c r="AG9" s="4"/>
      <c r="AH9" s="135"/>
      <c r="AI9" s="133"/>
      <c r="AJ9" s="133"/>
      <c r="AK9" s="133"/>
      <c r="AL9" s="133"/>
      <c r="AM9" s="133"/>
      <c r="AN9" s="133"/>
      <c r="AO9" s="133"/>
      <c r="AP9" s="2"/>
    </row>
    <row r="10" spans="1:43" ht="15" customHeight="1" thickBot="1">
      <c r="A10" s="1">
        <v>1</v>
      </c>
      <c r="B10" s="43">
        <v>14.54</v>
      </c>
      <c r="C10" s="19">
        <f aca="true" t="shared" si="0" ref="C10:C16">33000*(B10-B9)</f>
        <v>4619.99999999996</v>
      </c>
      <c r="D10" s="43">
        <v>2.45</v>
      </c>
      <c r="E10" s="19">
        <f aca="true" t="shared" si="1" ref="E10:E16">33000*(D10-D9)</f>
        <v>990.0000000000082</v>
      </c>
      <c r="F10" s="43">
        <v>4.6</v>
      </c>
      <c r="G10" s="19">
        <f aca="true" t="shared" si="2" ref="G10:G16">33000*(F10-F9)</f>
        <v>6599.999999999976</v>
      </c>
      <c r="H10" s="43">
        <v>5.12</v>
      </c>
      <c r="I10" s="19">
        <f aca="true" t="shared" si="3" ref="I10:I16">33000*(H10-H9)</f>
        <v>2112.000000000002</v>
      </c>
      <c r="J10" s="43">
        <v>8.96</v>
      </c>
      <c r="K10" s="1">
        <f aca="true" t="shared" si="4" ref="K10:K35">33000*(J10-J9)</f>
        <v>5280.000000000005</v>
      </c>
      <c r="L10" s="43"/>
      <c r="M10" s="1">
        <f aca="true" t="shared" si="5" ref="M10:M35">33000*(L10-L9)</f>
        <v>0</v>
      </c>
      <c r="N10" s="43">
        <v>9.25</v>
      </c>
      <c r="O10" s="1">
        <f aca="true" t="shared" si="6" ref="O10:O35">33000*(N10-N9)</f>
        <v>2310.0000000000095</v>
      </c>
      <c r="P10" s="43"/>
      <c r="Q10" s="1">
        <f aca="true" t="shared" si="7" ref="Q10:Q35">33000*(P10-P9)</f>
        <v>0</v>
      </c>
      <c r="R10" s="43">
        <v>3.35</v>
      </c>
      <c r="S10" s="1">
        <f aca="true" t="shared" si="8" ref="S10:S35">33000*(R10-R9)</f>
        <v>4949.999999999997</v>
      </c>
      <c r="T10" s="43"/>
      <c r="U10" s="1">
        <f aca="true" t="shared" si="9" ref="U10:U35">33000*(T10-T9)</f>
        <v>0</v>
      </c>
      <c r="V10" s="43">
        <v>0.53</v>
      </c>
      <c r="W10" s="1">
        <f aca="true" t="shared" si="10" ref="W10:W35">33000*(V10-V9)</f>
        <v>6270</v>
      </c>
      <c r="X10" s="43"/>
      <c r="Y10" s="1">
        <f aca="true" t="shared" si="11" ref="Y10:Y35">33000*(X10-X9)</f>
        <v>0</v>
      </c>
      <c r="Z10" s="43">
        <v>0.47</v>
      </c>
      <c r="AA10" s="19">
        <f aca="true" t="shared" si="12" ref="AA10:AA16">33000*(Z10-Z9)</f>
        <v>2969.999999999999</v>
      </c>
      <c r="AB10" s="43">
        <v>4.24</v>
      </c>
      <c r="AC10" s="19">
        <f aca="true" t="shared" si="13" ref="AC10:AC16">33000*(AB10-AB9)</f>
        <v>4620.000000000019</v>
      </c>
      <c r="AD10" s="43">
        <v>45.13</v>
      </c>
      <c r="AE10" s="19">
        <f aca="true" t="shared" si="14" ref="AE10:AE16">33000*(AD10-AD9)</f>
        <v>17490.000000000036</v>
      </c>
      <c r="AF10" s="43">
        <v>77.97</v>
      </c>
      <c r="AG10" s="40">
        <f aca="true" t="shared" si="15" ref="AG10:AG16">33000*(AF10-AF9)</f>
        <v>3960.00000000015</v>
      </c>
      <c r="AH10" s="147">
        <f>C10+G10+K10-M10+S10-U10+AA10+AE10</f>
        <v>41909.99999999997</v>
      </c>
      <c r="AI10" s="140">
        <f aca="true" t="shared" si="16" ref="AI10:AI36">E10+I10+O10-Q10+W10-Y10+AC10+AG10</f>
        <v>20262.00000000019</v>
      </c>
      <c r="AJ10" s="140">
        <f>('ГПП-ТЭЦфид.связи'!AH10)*(-1)</f>
        <v>-2208.000000000038</v>
      </c>
      <c r="AK10" s="140">
        <f>('ГПП-ТЭЦфид.связи'!AI10)*(-1)</f>
        <v>-863.9999999998963</v>
      </c>
      <c r="AL10" s="133">
        <f>'Стор итог'!AH8</f>
        <v>5269.799999999958</v>
      </c>
      <c r="AM10" s="133">
        <f aca="true" t="shared" si="17" ref="AM10:AM36">AH10-AL10</f>
        <v>36640.20000000001</v>
      </c>
      <c r="AN10" s="133">
        <f aca="true" t="shared" si="18" ref="AN10:AN36">AJ10+AM10</f>
        <v>34432.199999999975</v>
      </c>
      <c r="AO10" s="133">
        <f aca="true" t="shared" si="19" ref="AO10:AO36">AL10+AN10</f>
        <v>39701.999999999935</v>
      </c>
      <c r="AP10" s="2"/>
      <c r="AQ10" s="2"/>
    </row>
    <row r="11" spans="1:42" ht="15" customHeight="1" thickBot="1">
      <c r="A11" s="1">
        <v>2</v>
      </c>
      <c r="B11" s="43">
        <v>14.69</v>
      </c>
      <c r="C11" s="1">
        <f t="shared" si="0"/>
        <v>4950.000000000012</v>
      </c>
      <c r="D11" s="43">
        <v>2.48</v>
      </c>
      <c r="E11" s="1">
        <f t="shared" si="1"/>
        <v>989.9999999999935</v>
      </c>
      <c r="F11" s="43">
        <v>4.8</v>
      </c>
      <c r="G11" s="1">
        <f t="shared" si="2"/>
        <v>6600.0000000000055</v>
      </c>
      <c r="H11" s="43">
        <v>5.17</v>
      </c>
      <c r="I11" s="1">
        <f t="shared" si="3"/>
        <v>1649.999999999994</v>
      </c>
      <c r="J11" s="43">
        <v>9.06</v>
      </c>
      <c r="K11" s="1">
        <f t="shared" si="4"/>
        <v>3299.999999999988</v>
      </c>
      <c r="L11" s="43"/>
      <c r="M11" s="1">
        <f t="shared" si="5"/>
        <v>0</v>
      </c>
      <c r="N11" s="43">
        <v>9.33</v>
      </c>
      <c r="O11" s="1">
        <f t="shared" si="6"/>
        <v>2640.0000000000023</v>
      </c>
      <c r="P11" s="43"/>
      <c r="Q11" s="1">
        <f t="shared" si="7"/>
        <v>0</v>
      </c>
      <c r="R11" s="43">
        <v>3.52</v>
      </c>
      <c r="S11" s="1">
        <f t="shared" si="8"/>
        <v>5609.999999999997</v>
      </c>
      <c r="T11" s="43"/>
      <c r="U11" s="1">
        <f t="shared" si="9"/>
        <v>0</v>
      </c>
      <c r="V11" s="43">
        <v>0.73</v>
      </c>
      <c r="W11" s="1">
        <f t="shared" si="10"/>
        <v>6599.999999999998</v>
      </c>
      <c r="X11" s="43"/>
      <c r="Y11" s="1">
        <f t="shared" si="11"/>
        <v>0</v>
      </c>
      <c r="Z11" s="43">
        <v>1.08</v>
      </c>
      <c r="AA11" s="1">
        <f t="shared" si="12"/>
        <v>20130.000000000004</v>
      </c>
      <c r="AB11" s="43">
        <v>4.38</v>
      </c>
      <c r="AC11" s="1">
        <f t="shared" si="13"/>
        <v>4619.999999999989</v>
      </c>
      <c r="AD11" s="43">
        <v>45.55</v>
      </c>
      <c r="AE11" s="1">
        <f t="shared" si="14"/>
        <v>13859.999999999822</v>
      </c>
      <c r="AF11" s="43">
        <v>78.18</v>
      </c>
      <c r="AG11" s="4">
        <f t="shared" si="15"/>
        <v>6930.000000000263</v>
      </c>
      <c r="AH11" s="147">
        <f aca="true" t="shared" si="20" ref="AH11:AH36">C11+G11+K11-M11+S11-U11+AA11+AE11</f>
        <v>54449.999999999825</v>
      </c>
      <c r="AI11" s="140">
        <f t="shared" si="16"/>
        <v>23430.00000000024</v>
      </c>
      <c r="AJ11" s="140">
        <f>('ГПП-ТЭЦфид.связи'!AH11)*(-1)</f>
        <v>-2400</v>
      </c>
      <c r="AK11" s="140">
        <f>('ГПП-ТЭЦфид.связи'!AI11)*(-1)</f>
        <v>-672.0000000000709</v>
      </c>
      <c r="AL11" s="133">
        <f>'Стор итог'!AH9</f>
        <v>6316.000000000027</v>
      </c>
      <c r="AM11" s="133">
        <f t="shared" si="17"/>
        <v>48133.999999999796</v>
      </c>
      <c r="AN11" s="133">
        <f t="shared" si="18"/>
        <v>45733.999999999796</v>
      </c>
      <c r="AO11" s="133">
        <f t="shared" si="19"/>
        <v>52049.999999999825</v>
      </c>
      <c r="AP11" s="2"/>
    </row>
    <row r="12" spans="1:42" ht="15" customHeight="1" thickBot="1">
      <c r="A12" s="1">
        <v>3</v>
      </c>
      <c r="B12" s="43">
        <v>14.86</v>
      </c>
      <c r="C12" s="1">
        <f t="shared" si="0"/>
        <v>5609.999999999997</v>
      </c>
      <c r="D12" s="43">
        <v>2.52</v>
      </c>
      <c r="E12" s="1">
        <f t="shared" si="1"/>
        <v>1320.0000000000011</v>
      </c>
      <c r="F12" s="43">
        <v>5.13</v>
      </c>
      <c r="G12" s="1">
        <f t="shared" si="2"/>
        <v>10890.000000000002</v>
      </c>
      <c r="H12" s="43">
        <v>5.32</v>
      </c>
      <c r="I12" s="1">
        <f t="shared" si="3"/>
        <v>4950.000000000012</v>
      </c>
      <c r="J12" s="43">
        <v>9.16</v>
      </c>
      <c r="K12" s="1">
        <f t="shared" si="4"/>
        <v>3299.999999999988</v>
      </c>
      <c r="L12" s="43"/>
      <c r="M12" s="1">
        <f t="shared" si="5"/>
        <v>0</v>
      </c>
      <c r="N12" s="43">
        <v>9.41</v>
      </c>
      <c r="O12" s="1">
        <f t="shared" si="6"/>
        <v>2640.0000000000023</v>
      </c>
      <c r="P12" s="43"/>
      <c r="Q12" s="1">
        <f t="shared" si="7"/>
        <v>0</v>
      </c>
      <c r="R12" s="43">
        <v>3.67</v>
      </c>
      <c r="S12" s="1">
        <f t="shared" si="8"/>
        <v>4949.999999999997</v>
      </c>
      <c r="T12" s="43"/>
      <c r="U12" s="1">
        <f t="shared" si="9"/>
        <v>0</v>
      </c>
      <c r="V12" s="43">
        <v>0.86</v>
      </c>
      <c r="W12" s="1">
        <f t="shared" si="10"/>
        <v>4290</v>
      </c>
      <c r="X12" s="43"/>
      <c r="Y12" s="1">
        <f t="shared" si="11"/>
        <v>0</v>
      </c>
      <c r="Z12" s="43">
        <v>1.28</v>
      </c>
      <c r="AA12" s="1">
        <f t="shared" si="12"/>
        <v>6599.999999999998</v>
      </c>
      <c r="AB12" s="43">
        <v>4.52</v>
      </c>
      <c r="AC12" s="1">
        <f t="shared" si="13"/>
        <v>4619.999999999989</v>
      </c>
      <c r="AD12" s="43">
        <v>45.96</v>
      </c>
      <c r="AE12" s="1">
        <f t="shared" si="14"/>
        <v>13530.000000000122</v>
      </c>
      <c r="AF12" s="43">
        <v>78.38</v>
      </c>
      <c r="AG12" s="4">
        <f t="shared" si="15"/>
        <v>6599.999999999625</v>
      </c>
      <c r="AH12" s="147">
        <f t="shared" si="20"/>
        <v>44880.00000000011</v>
      </c>
      <c r="AI12" s="140">
        <f t="shared" si="16"/>
        <v>24419.99999999963</v>
      </c>
      <c r="AJ12" s="140">
        <f>('ГПП-ТЭЦфид.связи'!AH12)*(-1)</f>
        <v>-1920.0000000000273</v>
      </c>
      <c r="AK12" s="140">
        <f>('ГПП-ТЭЦфид.связи'!AI12)*(-1)</f>
        <v>-1535.9999999999673</v>
      </c>
      <c r="AL12" s="133">
        <f>'Стор итог'!AH10</f>
        <v>2818.2000000000066</v>
      </c>
      <c r="AM12" s="133">
        <f t="shared" si="17"/>
        <v>42061.800000000105</v>
      </c>
      <c r="AN12" s="133">
        <f t="shared" si="18"/>
        <v>40141.800000000076</v>
      </c>
      <c r="AO12" s="133">
        <f t="shared" si="19"/>
        <v>42960.00000000008</v>
      </c>
      <c r="AP12" s="2"/>
    </row>
    <row r="13" spans="1:42" ht="15" customHeight="1" thickBot="1">
      <c r="A13" s="1">
        <v>4</v>
      </c>
      <c r="B13" s="43">
        <v>15.07</v>
      </c>
      <c r="C13" s="1">
        <f t="shared" si="0"/>
        <v>6930.000000000028</v>
      </c>
      <c r="D13" s="43">
        <v>2.66</v>
      </c>
      <c r="E13" s="1">
        <f t="shared" si="1"/>
        <v>4620.000000000005</v>
      </c>
      <c r="F13" s="43">
        <v>5.48</v>
      </c>
      <c r="G13" s="1">
        <f t="shared" si="2"/>
        <v>11550.000000000018</v>
      </c>
      <c r="H13" s="43">
        <v>5.47</v>
      </c>
      <c r="I13" s="1">
        <f t="shared" si="3"/>
        <v>4949.999999999983</v>
      </c>
      <c r="J13" s="43">
        <v>9.26</v>
      </c>
      <c r="K13" s="1">
        <f t="shared" si="4"/>
        <v>3299.999999999988</v>
      </c>
      <c r="L13" s="43"/>
      <c r="M13" s="1">
        <f t="shared" si="5"/>
        <v>0</v>
      </c>
      <c r="N13" s="43">
        <v>9.48</v>
      </c>
      <c r="O13" s="1">
        <f t="shared" si="6"/>
        <v>2310.0000000000095</v>
      </c>
      <c r="P13" s="43"/>
      <c r="Q13" s="1">
        <f t="shared" si="7"/>
        <v>0</v>
      </c>
      <c r="R13" s="43">
        <v>3.84</v>
      </c>
      <c r="S13" s="1">
        <f t="shared" si="8"/>
        <v>5609.999999999997</v>
      </c>
      <c r="T13" s="43"/>
      <c r="U13" s="1">
        <f t="shared" si="9"/>
        <v>0</v>
      </c>
      <c r="V13" s="43">
        <v>0.98</v>
      </c>
      <c r="W13" s="1">
        <f t="shared" si="10"/>
        <v>3960</v>
      </c>
      <c r="X13" s="43"/>
      <c r="Y13" s="1">
        <f t="shared" si="11"/>
        <v>0</v>
      </c>
      <c r="Z13" s="43">
        <v>1.69</v>
      </c>
      <c r="AA13" s="1">
        <f t="shared" si="12"/>
        <v>13529.999999999998</v>
      </c>
      <c r="AB13" s="43">
        <v>4.64</v>
      </c>
      <c r="AC13" s="1">
        <f t="shared" si="13"/>
        <v>3960.0000000000036</v>
      </c>
      <c r="AD13" s="43">
        <v>46.37</v>
      </c>
      <c r="AE13" s="1">
        <f t="shared" si="14"/>
        <v>13529.999999999887</v>
      </c>
      <c r="AF13" s="43">
        <v>78.57</v>
      </c>
      <c r="AG13" s="4">
        <f t="shared" si="15"/>
        <v>6269.999999999925</v>
      </c>
      <c r="AH13" s="147">
        <f t="shared" si="20"/>
        <v>54449.99999999991</v>
      </c>
      <c r="AI13" s="140">
        <f t="shared" si="16"/>
        <v>26069.999999999927</v>
      </c>
      <c r="AJ13" s="140">
        <f>('ГПП-ТЭЦфид.связи'!AH13)*(-1)</f>
        <v>-3359.9999999999454</v>
      </c>
      <c r="AK13" s="140">
        <f>('ГПП-ТЭЦфид.связи'!AI13)*(-1)</f>
        <v>-767.9999999999836</v>
      </c>
      <c r="AL13" s="133">
        <f>'Стор итог'!AH11</f>
        <v>3414.800000000024</v>
      </c>
      <c r="AM13" s="133">
        <f t="shared" si="17"/>
        <v>51035.19999999989</v>
      </c>
      <c r="AN13" s="133">
        <f t="shared" si="18"/>
        <v>47675.19999999994</v>
      </c>
      <c r="AO13" s="133">
        <f t="shared" si="19"/>
        <v>51089.99999999996</v>
      </c>
      <c r="AP13" s="2"/>
    </row>
    <row r="14" spans="1:42" ht="15" customHeight="1" thickBot="1">
      <c r="A14" s="1">
        <v>5</v>
      </c>
      <c r="B14" s="43">
        <v>15.26</v>
      </c>
      <c r="C14" s="1">
        <f t="shared" si="0"/>
        <v>6269.999999999984</v>
      </c>
      <c r="D14" s="43">
        <v>2.74</v>
      </c>
      <c r="E14" s="1">
        <f t="shared" si="1"/>
        <v>2640.0000000000023</v>
      </c>
      <c r="F14" s="43">
        <v>5.81</v>
      </c>
      <c r="G14" s="1">
        <f t="shared" si="2"/>
        <v>10889.999999999973</v>
      </c>
      <c r="H14" s="43">
        <v>5.62</v>
      </c>
      <c r="I14" s="1">
        <f t="shared" si="3"/>
        <v>4950.000000000012</v>
      </c>
      <c r="J14" s="43">
        <v>9.35</v>
      </c>
      <c r="K14" s="1">
        <f t="shared" si="4"/>
        <v>2969.9999999999955</v>
      </c>
      <c r="L14" s="43"/>
      <c r="M14" s="1">
        <f t="shared" si="5"/>
        <v>0</v>
      </c>
      <c r="N14" s="43">
        <v>9.55</v>
      </c>
      <c r="O14" s="1">
        <f t="shared" si="6"/>
        <v>2310.0000000000095</v>
      </c>
      <c r="P14" s="43"/>
      <c r="Q14" s="1">
        <f t="shared" si="7"/>
        <v>0</v>
      </c>
      <c r="R14" s="43">
        <v>4</v>
      </c>
      <c r="S14" s="1">
        <f t="shared" si="8"/>
        <v>5280.000000000005</v>
      </c>
      <c r="T14" s="43"/>
      <c r="U14" s="1">
        <f t="shared" si="9"/>
        <v>0</v>
      </c>
      <c r="V14" s="43">
        <v>1.11</v>
      </c>
      <c r="W14" s="1">
        <f t="shared" si="10"/>
        <v>4290.000000000004</v>
      </c>
      <c r="X14" s="43"/>
      <c r="Y14" s="1">
        <f t="shared" si="11"/>
        <v>0</v>
      </c>
      <c r="Z14" s="43">
        <v>2.1</v>
      </c>
      <c r="AA14" s="1">
        <f t="shared" si="12"/>
        <v>13530.000000000005</v>
      </c>
      <c r="AB14" s="43">
        <v>4.78</v>
      </c>
      <c r="AC14" s="1">
        <f t="shared" si="13"/>
        <v>4620.000000000019</v>
      </c>
      <c r="AD14" s="43">
        <v>46.79</v>
      </c>
      <c r="AE14" s="1">
        <f t="shared" si="14"/>
        <v>13860.000000000056</v>
      </c>
      <c r="AF14" s="43">
        <v>78.77</v>
      </c>
      <c r="AG14" s="4">
        <f t="shared" si="15"/>
        <v>6600.000000000094</v>
      </c>
      <c r="AH14" s="147">
        <f t="shared" si="20"/>
        <v>52800.00000000002</v>
      </c>
      <c r="AI14" s="140">
        <f t="shared" si="16"/>
        <v>25410.000000000142</v>
      </c>
      <c r="AJ14" s="140">
        <f>('ГПП-ТЭЦфид.связи'!AH14)*(-1)</f>
        <v>-2496.000000000049</v>
      </c>
      <c r="AK14" s="140">
        <f>('ГПП-ТЭЦфид.связи'!AI14)*(-1)</f>
        <v>-1152.0000000000437</v>
      </c>
      <c r="AL14" s="133">
        <f>'Стор итог'!AH12</f>
        <v>3400.19999999996</v>
      </c>
      <c r="AM14" s="133">
        <f t="shared" si="17"/>
        <v>49399.80000000006</v>
      </c>
      <c r="AN14" s="133">
        <f t="shared" si="18"/>
        <v>46903.80000000001</v>
      </c>
      <c r="AO14" s="133">
        <f t="shared" si="19"/>
        <v>50303.99999999997</v>
      </c>
      <c r="AP14" s="2"/>
    </row>
    <row r="15" spans="1:42" ht="15" customHeight="1" thickBot="1">
      <c r="A15" s="1">
        <v>6</v>
      </c>
      <c r="B15" s="43">
        <v>15.46</v>
      </c>
      <c r="C15" s="1">
        <f t="shared" si="0"/>
        <v>6600.0000000000355</v>
      </c>
      <c r="D15" s="43">
        <v>2.83</v>
      </c>
      <c r="E15" s="1">
        <f t="shared" si="1"/>
        <v>2969.9999999999955</v>
      </c>
      <c r="F15" s="43">
        <v>6.15</v>
      </c>
      <c r="G15" s="1">
        <f t="shared" si="2"/>
        <v>11220.000000000025</v>
      </c>
      <c r="H15" s="43">
        <v>5.79</v>
      </c>
      <c r="I15" s="1">
        <f t="shared" si="3"/>
        <v>5609.999999999997</v>
      </c>
      <c r="J15" s="43">
        <v>9.44</v>
      </c>
      <c r="K15" s="1">
        <f t="shared" si="4"/>
        <v>2969.9999999999955</v>
      </c>
      <c r="L15" s="43"/>
      <c r="M15" s="1">
        <f t="shared" si="5"/>
        <v>0</v>
      </c>
      <c r="N15" s="43">
        <v>9.62</v>
      </c>
      <c r="O15" s="1">
        <f t="shared" si="6"/>
        <v>2309.999999999951</v>
      </c>
      <c r="P15" s="43"/>
      <c r="Q15" s="1">
        <f t="shared" si="7"/>
        <v>0</v>
      </c>
      <c r="R15" s="43">
        <v>4.16</v>
      </c>
      <c r="S15" s="1">
        <f t="shared" si="8"/>
        <v>5280.000000000005</v>
      </c>
      <c r="T15" s="43"/>
      <c r="U15" s="1">
        <f t="shared" si="9"/>
        <v>0</v>
      </c>
      <c r="V15" s="43">
        <v>1.25</v>
      </c>
      <c r="W15" s="1">
        <f t="shared" si="10"/>
        <v>4619.999999999996</v>
      </c>
      <c r="X15" s="43"/>
      <c r="Y15" s="1">
        <f t="shared" si="11"/>
        <v>0</v>
      </c>
      <c r="Z15" s="43">
        <v>2.5</v>
      </c>
      <c r="AA15" s="1">
        <f t="shared" si="12"/>
        <v>13199.999999999996</v>
      </c>
      <c r="AB15" s="43">
        <v>4.91</v>
      </c>
      <c r="AC15" s="1">
        <f t="shared" si="13"/>
        <v>4289.999999999996</v>
      </c>
      <c r="AD15" s="43">
        <v>47.2</v>
      </c>
      <c r="AE15" s="1">
        <f t="shared" si="14"/>
        <v>13530.000000000122</v>
      </c>
      <c r="AF15" s="43">
        <v>78.97</v>
      </c>
      <c r="AG15" s="4">
        <f t="shared" si="15"/>
        <v>6600.000000000094</v>
      </c>
      <c r="AH15" s="147">
        <f t="shared" si="20"/>
        <v>52800.00000000018</v>
      </c>
      <c r="AI15" s="140">
        <f t="shared" si="16"/>
        <v>26400.00000000003</v>
      </c>
      <c r="AJ15" s="140">
        <f>('ГПП-ТЭЦфид.связи'!AH15)*(-1)</f>
        <v>-2303.999999999951</v>
      </c>
      <c r="AK15" s="140">
        <f>('ГПП-ТЭЦфид.связи'!AI15)*(-1)</f>
        <v>-1055.9999999999945</v>
      </c>
      <c r="AL15" s="133">
        <f>'Стор итог'!AH13</f>
        <v>3062.6000000000236</v>
      </c>
      <c r="AM15" s="133">
        <f t="shared" si="17"/>
        <v>49737.40000000016</v>
      </c>
      <c r="AN15" s="133">
        <f t="shared" si="18"/>
        <v>47433.40000000021</v>
      </c>
      <c r="AO15" s="133">
        <f t="shared" si="19"/>
        <v>50496.00000000023</v>
      </c>
      <c r="AP15" s="2"/>
    </row>
    <row r="16" spans="1:42" ht="15" customHeight="1" thickBot="1">
      <c r="A16" s="1">
        <v>7</v>
      </c>
      <c r="B16" s="43">
        <v>15.66</v>
      </c>
      <c r="C16" s="1">
        <f t="shared" si="0"/>
        <v>6599.999999999976</v>
      </c>
      <c r="D16" s="43">
        <v>2.9</v>
      </c>
      <c r="E16" s="1">
        <f t="shared" si="1"/>
        <v>2309.9999999999945</v>
      </c>
      <c r="F16" s="43">
        <v>6.48</v>
      </c>
      <c r="G16" s="1">
        <f t="shared" si="2"/>
        <v>10890.000000000002</v>
      </c>
      <c r="H16" s="43">
        <v>5.96</v>
      </c>
      <c r="I16" s="1">
        <f t="shared" si="3"/>
        <v>5609.999999999997</v>
      </c>
      <c r="J16" s="43">
        <v>9.55</v>
      </c>
      <c r="K16" s="1">
        <f t="shared" si="4"/>
        <v>3630.00000000004</v>
      </c>
      <c r="L16" s="43"/>
      <c r="M16" s="1">
        <f t="shared" si="5"/>
        <v>0</v>
      </c>
      <c r="N16" s="43">
        <v>9.69</v>
      </c>
      <c r="O16" s="1">
        <f t="shared" si="6"/>
        <v>2310.0000000000095</v>
      </c>
      <c r="P16" s="43"/>
      <c r="Q16" s="1">
        <f t="shared" si="7"/>
        <v>0</v>
      </c>
      <c r="R16" s="43">
        <v>4.341</v>
      </c>
      <c r="S16" s="1">
        <f t="shared" si="8"/>
        <v>5973.000000000002</v>
      </c>
      <c r="T16" s="43"/>
      <c r="U16" s="1">
        <f t="shared" si="9"/>
        <v>0</v>
      </c>
      <c r="V16" s="43">
        <v>1.39</v>
      </c>
      <c r="W16" s="1">
        <f t="shared" si="10"/>
        <v>4619.999999999996</v>
      </c>
      <c r="X16" s="43"/>
      <c r="Y16" s="1">
        <f t="shared" si="11"/>
        <v>0</v>
      </c>
      <c r="Z16" s="43">
        <v>2.9</v>
      </c>
      <c r="AA16" s="1">
        <f t="shared" si="12"/>
        <v>13199.999999999996</v>
      </c>
      <c r="AB16" s="43">
        <v>5.01</v>
      </c>
      <c r="AC16" s="1">
        <f t="shared" si="13"/>
        <v>3299.999999999988</v>
      </c>
      <c r="AD16" s="43">
        <v>47.62</v>
      </c>
      <c r="AE16" s="1">
        <f t="shared" si="14"/>
        <v>13859.999999999822</v>
      </c>
      <c r="AF16" s="43">
        <v>79.18</v>
      </c>
      <c r="AG16" s="4">
        <f t="shared" si="15"/>
        <v>6930.000000000263</v>
      </c>
      <c r="AH16" s="147">
        <f t="shared" si="20"/>
        <v>54152.99999999984</v>
      </c>
      <c r="AI16" s="140">
        <f t="shared" si="16"/>
        <v>25080.000000000247</v>
      </c>
      <c r="AJ16" s="140">
        <f>('ГПП-ТЭЦфид.связи'!AH16)*(-1)</f>
        <v>-2304.0000000000873</v>
      </c>
      <c r="AK16" s="140">
        <f>('ГПП-ТЭЦфид.связи'!AI16)*(-1)</f>
        <v>-1055.9999999999945</v>
      </c>
      <c r="AL16" s="133">
        <f>'Стор итог'!AH14</f>
        <v>3661.800000000012</v>
      </c>
      <c r="AM16" s="133">
        <f t="shared" si="17"/>
        <v>50491.19999999983</v>
      </c>
      <c r="AN16" s="133">
        <f t="shared" si="18"/>
        <v>48187.19999999974</v>
      </c>
      <c r="AO16" s="133">
        <f t="shared" si="19"/>
        <v>51848.99999999975</v>
      </c>
      <c r="AP16" s="2"/>
    </row>
    <row r="17" spans="1:42" ht="15" customHeight="1" thickBot="1">
      <c r="A17" s="1">
        <v>8</v>
      </c>
      <c r="B17" s="43">
        <v>15.83</v>
      </c>
      <c r="C17" s="1">
        <f aca="true" t="shared" si="21" ref="C17:C35">33000*(B17-B16)</f>
        <v>5609.999999999997</v>
      </c>
      <c r="D17" s="43">
        <v>2.96</v>
      </c>
      <c r="E17" s="1">
        <f aca="true" t="shared" si="22" ref="E17:E35">33000*(D17-D16)</f>
        <v>1980.0000000000018</v>
      </c>
      <c r="F17" s="43">
        <v>6.76</v>
      </c>
      <c r="G17" s="1">
        <f aca="true" t="shared" si="23" ref="G17:G35">33000*(F17-F16)</f>
        <v>9239.999999999978</v>
      </c>
      <c r="H17" s="43">
        <v>6.081</v>
      </c>
      <c r="I17" s="1">
        <f aca="true" t="shared" si="24" ref="I17:I35">33000*(H17-H16)</f>
        <v>3993.0000000000146</v>
      </c>
      <c r="J17" s="43">
        <v>9.67</v>
      </c>
      <c r="K17" s="1">
        <f t="shared" si="4"/>
        <v>3959.999999999974</v>
      </c>
      <c r="L17" s="43"/>
      <c r="M17" s="1">
        <f t="shared" si="5"/>
        <v>0</v>
      </c>
      <c r="N17" s="43">
        <v>9.76</v>
      </c>
      <c r="O17" s="1">
        <f t="shared" si="6"/>
        <v>2310.0000000000095</v>
      </c>
      <c r="P17" s="43"/>
      <c r="Q17" s="1">
        <f t="shared" si="7"/>
        <v>0</v>
      </c>
      <c r="R17" s="43">
        <v>4.51</v>
      </c>
      <c r="S17" s="1">
        <f t="shared" si="8"/>
        <v>5576.999999999986</v>
      </c>
      <c r="T17" s="43"/>
      <c r="U17" s="1">
        <f t="shared" si="9"/>
        <v>0</v>
      </c>
      <c r="V17" s="43">
        <v>1.52</v>
      </c>
      <c r="W17" s="1">
        <f t="shared" si="10"/>
        <v>4290.000000000004</v>
      </c>
      <c r="X17" s="43"/>
      <c r="Y17" s="1">
        <f t="shared" si="11"/>
        <v>0</v>
      </c>
      <c r="Z17" s="43">
        <v>3.3</v>
      </c>
      <c r="AA17" s="1">
        <f aca="true" t="shared" si="25" ref="AA17:AA35">33000*(Z17-Z16)</f>
        <v>13199.999999999996</v>
      </c>
      <c r="AB17" s="43">
        <v>5.17</v>
      </c>
      <c r="AC17" s="1">
        <f aca="true" t="shared" si="26" ref="AC17:AC35">33000*(AB17-AB16)</f>
        <v>5280.000000000005</v>
      </c>
      <c r="AD17" s="43">
        <v>48.03</v>
      </c>
      <c r="AE17" s="1">
        <f aca="true" t="shared" si="27" ref="AE17:AE35">33000*(AD17-AD16)</f>
        <v>13530.000000000122</v>
      </c>
      <c r="AF17" s="43">
        <v>79.47</v>
      </c>
      <c r="AG17" s="4">
        <f aca="true" t="shared" si="28" ref="AG17:AG35">33000*(AF17-AF16)</f>
        <v>9569.999999999738</v>
      </c>
      <c r="AH17" s="147">
        <f t="shared" si="20"/>
        <v>51117.00000000005</v>
      </c>
      <c r="AI17" s="141">
        <f t="shared" si="16"/>
        <v>27422.99999999977</v>
      </c>
      <c r="AJ17" s="140">
        <f>('ГПП-ТЭЦфид.связи'!AH17)*(-1)</f>
        <v>-1920.0000000000273</v>
      </c>
      <c r="AK17" s="140">
        <f>('ГПП-ТЭЦфид.связи'!AI17)*(-1)</f>
        <v>-864.0000000000327</v>
      </c>
      <c r="AL17" s="133">
        <f>'Стор итог'!AH15</f>
        <v>3942.9999999999786</v>
      </c>
      <c r="AM17" s="142">
        <f t="shared" si="17"/>
        <v>47174.00000000007</v>
      </c>
      <c r="AN17" s="142">
        <f t="shared" si="18"/>
        <v>45254.000000000044</v>
      </c>
      <c r="AO17" s="142">
        <f t="shared" si="19"/>
        <v>49197.00000000002</v>
      </c>
      <c r="AP17" s="2"/>
    </row>
    <row r="18" spans="1:42" ht="15" customHeight="1" thickBot="1">
      <c r="A18" s="1">
        <v>9</v>
      </c>
      <c r="B18" s="48">
        <v>16.03</v>
      </c>
      <c r="C18" s="1">
        <f t="shared" si="21"/>
        <v>6600.0000000000355</v>
      </c>
      <c r="D18" s="48">
        <v>3.01</v>
      </c>
      <c r="E18" s="1">
        <f t="shared" si="22"/>
        <v>1649.999999999994</v>
      </c>
      <c r="F18" s="48">
        <v>6.95</v>
      </c>
      <c r="G18" s="1">
        <f t="shared" si="23"/>
        <v>6270.000000000013</v>
      </c>
      <c r="H18" s="48">
        <v>6.144</v>
      </c>
      <c r="I18" s="1">
        <f t="shared" si="24"/>
        <v>2078.999999999991</v>
      </c>
      <c r="J18" s="43">
        <v>9.81</v>
      </c>
      <c r="K18" s="1">
        <f t="shared" si="4"/>
        <v>4620.000000000019</v>
      </c>
      <c r="L18" s="43"/>
      <c r="M18" s="1">
        <f t="shared" si="5"/>
        <v>0</v>
      </c>
      <c r="N18" s="43">
        <v>9.83</v>
      </c>
      <c r="O18" s="1">
        <f t="shared" si="6"/>
        <v>2310.0000000000095</v>
      </c>
      <c r="P18" s="43"/>
      <c r="Q18" s="1">
        <f t="shared" si="7"/>
        <v>0</v>
      </c>
      <c r="R18" s="43">
        <v>4.69</v>
      </c>
      <c r="S18" s="1">
        <f t="shared" si="8"/>
        <v>5940.00000000002</v>
      </c>
      <c r="T18" s="43"/>
      <c r="U18" s="1">
        <f t="shared" si="9"/>
        <v>0</v>
      </c>
      <c r="V18" s="43">
        <v>1.65</v>
      </c>
      <c r="W18" s="1">
        <f t="shared" si="10"/>
        <v>4289.999999999996</v>
      </c>
      <c r="X18" s="43"/>
      <c r="Y18" s="1">
        <f t="shared" si="11"/>
        <v>0</v>
      </c>
      <c r="Z18" s="48">
        <v>3.7</v>
      </c>
      <c r="AA18" s="1">
        <f t="shared" si="25"/>
        <v>13200.000000000011</v>
      </c>
      <c r="AB18" s="48">
        <v>5.3</v>
      </c>
      <c r="AC18" s="1">
        <f t="shared" si="26"/>
        <v>4289.999999999996</v>
      </c>
      <c r="AD18" s="43">
        <v>48.44</v>
      </c>
      <c r="AE18" s="1">
        <f t="shared" si="27"/>
        <v>13529.999999999887</v>
      </c>
      <c r="AF18" s="43">
        <v>79.57</v>
      </c>
      <c r="AG18" s="4">
        <f t="shared" si="28"/>
        <v>3299.9999999998126</v>
      </c>
      <c r="AH18" s="147">
        <f t="shared" si="20"/>
        <v>50159.999999999985</v>
      </c>
      <c r="AI18" s="141">
        <f t="shared" si="16"/>
        <v>17918.9999999998</v>
      </c>
      <c r="AJ18" s="140">
        <f>('ГПП-ТЭЦфид.связи'!AH18)*(-1)</f>
        <v>-2303.999999999951</v>
      </c>
      <c r="AK18" s="140">
        <f>('ГПП-ТЭЦфид.связи'!AI18)*(-1)</f>
        <v>-1055.9999999999945</v>
      </c>
      <c r="AL18" s="133">
        <f>'Стор итог'!AH16</f>
        <v>4833.6</v>
      </c>
      <c r="AM18" s="142">
        <f t="shared" si="17"/>
        <v>45326.39999999999</v>
      </c>
      <c r="AN18" s="142">
        <f t="shared" si="18"/>
        <v>43022.40000000004</v>
      </c>
      <c r="AO18" s="142">
        <f t="shared" si="19"/>
        <v>47856.00000000004</v>
      </c>
      <c r="AP18" s="2"/>
    </row>
    <row r="19" spans="1:42" ht="15" customHeight="1" thickBot="1">
      <c r="A19" s="1">
        <v>10</v>
      </c>
      <c r="B19" s="43">
        <v>16.19</v>
      </c>
      <c r="C19" s="1">
        <f t="shared" si="21"/>
        <v>5280.000000000005</v>
      </c>
      <c r="D19" s="43">
        <v>3.08</v>
      </c>
      <c r="E19" s="1">
        <f t="shared" si="22"/>
        <v>2310.0000000000095</v>
      </c>
      <c r="F19" s="43">
        <v>7.2</v>
      </c>
      <c r="G19" s="1">
        <f t="shared" si="23"/>
        <v>8250</v>
      </c>
      <c r="H19" s="43">
        <v>6.255</v>
      </c>
      <c r="I19" s="1">
        <f t="shared" si="24"/>
        <v>3662.9999999999923</v>
      </c>
      <c r="J19" s="43">
        <v>9.96</v>
      </c>
      <c r="K19" s="1">
        <f t="shared" si="4"/>
        <v>4950.000000000012</v>
      </c>
      <c r="L19" s="43"/>
      <c r="M19" s="1">
        <f t="shared" si="5"/>
        <v>0</v>
      </c>
      <c r="N19" s="43">
        <v>9.89</v>
      </c>
      <c r="O19" s="1">
        <f t="shared" si="6"/>
        <v>1980.0000000000164</v>
      </c>
      <c r="P19" s="43"/>
      <c r="Q19" s="1">
        <f t="shared" si="7"/>
        <v>0</v>
      </c>
      <c r="R19" s="43">
        <v>4.88</v>
      </c>
      <c r="S19" s="1">
        <f t="shared" si="8"/>
        <v>6269.999999999984</v>
      </c>
      <c r="T19" s="43"/>
      <c r="U19" s="1">
        <f t="shared" si="9"/>
        <v>0</v>
      </c>
      <c r="V19" s="43">
        <v>1.8</v>
      </c>
      <c r="W19" s="1">
        <f t="shared" si="10"/>
        <v>4950.000000000005</v>
      </c>
      <c r="X19" s="43"/>
      <c r="Y19" s="1">
        <f t="shared" si="11"/>
        <v>0</v>
      </c>
      <c r="Z19" s="43">
        <v>4.1</v>
      </c>
      <c r="AA19" s="1">
        <f t="shared" si="25"/>
        <v>13199.999999999982</v>
      </c>
      <c r="AB19" s="43">
        <v>5.42</v>
      </c>
      <c r="AC19" s="1">
        <f t="shared" si="26"/>
        <v>3960.0000000000036</v>
      </c>
      <c r="AD19" s="43">
        <v>48.86</v>
      </c>
      <c r="AE19" s="1">
        <f t="shared" si="27"/>
        <v>13860.000000000056</v>
      </c>
      <c r="AF19" s="43">
        <v>79.77</v>
      </c>
      <c r="AG19" s="4">
        <f t="shared" si="28"/>
        <v>6600.000000000094</v>
      </c>
      <c r="AH19" s="147">
        <f t="shared" si="20"/>
        <v>51810.000000000044</v>
      </c>
      <c r="AI19" s="141">
        <f t="shared" si="16"/>
        <v>23463.00000000012</v>
      </c>
      <c r="AJ19" s="140">
        <f>('ГПП-ТЭЦфид.связи'!AH19)*(-1)</f>
        <v>-3167.9999999999836</v>
      </c>
      <c r="AK19" s="140">
        <f>('ГПП-ТЭЦфид.связи'!AI19)*(-1)</f>
        <v>-1823.9999999999782</v>
      </c>
      <c r="AL19" s="133">
        <f>'Стор итог'!AH17</f>
        <v>4847.599999999997</v>
      </c>
      <c r="AM19" s="142">
        <f t="shared" si="17"/>
        <v>46962.400000000045</v>
      </c>
      <c r="AN19" s="142">
        <f t="shared" si="18"/>
        <v>43794.40000000006</v>
      </c>
      <c r="AO19" s="142">
        <f t="shared" si="19"/>
        <v>48642.00000000006</v>
      </c>
      <c r="AP19" s="2"/>
    </row>
    <row r="20" spans="1:42" ht="15" customHeight="1" thickBot="1">
      <c r="A20" s="1">
        <v>11</v>
      </c>
      <c r="B20" s="43">
        <v>16.42</v>
      </c>
      <c r="C20" s="1">
        <f t="shared" si="21"/>
        <v>7590.000000000014</v>
      </c>
      <c r="D20" s="43">
        <v>3.18</v>
      </c>
      <c r="E20" s="1">
        <f t="shared" si="22"/>
        <v>3300.0000000000027</v>
      </c>
      <c r="F20" s="43">
        <v>7.48</v>
      </c>
      <c r="G20" s="1">
        <f t="shared" si="23"/>
        <v>9240.00000000001</v>
      </c>
      <c r="H20" s="43">
        <v>6.376</v>
      </c>
      <c r="I20" s="1">
        <f t="shared" si="24"/>
        <v>3993.0000000000146</v>
      </c>
      <c r="J20" s="43">
        <v>10.122</v>
      </c>
      <c r="K20" s="1">
        <f t="shared" si="4"/>
        <v>5345.999999999968</v>
      </c>
      <c r="L20" s="43"/>
      <c r="M20" s="1">
        <f t="shared" si="5"/>
        <v>0</v>
      </c>
      <c r="N20" s="43">
        <v>9.92</v>
      </c>
      <c r="O20" s="1">
        <f t="shared" si="6"/>
        <v>989.9999999999789</v>
      </c>
      <c r="P20" s="43"/>
      <c r="Q20" s="1">
        <f t="shared" si="7"/>
        <v>0</v>
      </c>
      <c r="R20" s="43">
        <v>5.06</v>
      </c>
      <c r="S20" s="1">
        <f t="shared" si="8"/>
        <v>5939.999999999991</v>
      </c>
      <c r="T20" s="43"/>
      <c r="U20" s="1">
        <f t="shared" si="9"/>
        <v>0</v>
      </c>
      <c r="V20" s="43">
        <v>1.93</v>
      </c>
      <c r="W20" s="1">
        <f t="shared" si="10"/>
        <v>4289.999999999996</v>
      </c>
      <c r="X20" s="43"/>
      <c r="Y20" s="1">
        <f t="shared" si="11"/>
        <v>0</v>
      </c>
      <c r="Z20" s="43">
        <v>4.5</v>
      </c>
      <c r="AA20" s="1">
        <f t="shared" si="25"/>
        <v>13200.000000000011</v>
      </c>
      <c r="AB20" s="43">
        <v>5.54</v>
      </c>
      <c r="AC20" s="1">
        <f t="shared" si="26"/>
        <v>3960.0000000000036</v>
      </c>
      <c r="AD20" s="43">
        <v>49.28</v>
      </c>
      <c r="AE20" s="1">
        <f t="shared" si="27"/>
        <v>13860.000000000056</v>
      </c>
      <c r="AF20" s="43">
        <v>79.96</v>
      </c>
      <c r="AG20" s="4">
        <f t="shared" si="28"/>
        <v>6269.999999999925</v>
      </c>
      <c r="AH20" s="147">
        <f t="shared" si="20"/>
        <v>55176.000000000044</v>
      </c>
      <c r="AI20" s="141">
        <f t="shared" si="16"/>
        <v>22802.99999999992</v>
      </c>
      <c r="AJ20" s="140">
        <f>('ГПП-ТЭЦфид.связи'!AH20)*(-1)</f>
        <v>-2976.000000000022</v>
      </c>
      <c r="AK20" s="140">
        <f>('ГПП-ТЭЦфид.связи'!AI20)*(-1)</f>
        <v>-1440.0000000000546</v>
      </c>
      <c r="AL20" s="133">
        <f>'Стор итог'!AH18</f>
        <v>5595.2000000000135</v>
      </c>
      <c r="AM20" s="142">
        <f t="shared" si="17"/>
        <v>49580.80000000003</v>
      </c>
      <c r="AN20" s="142">
        <f t="shared" si="18"/>
        <v>46604.80000000001</v>
      </c>
      <c r="AO20" s="142">
        <f t="shared" si="19"/>
        <v>52200.00000000002</v>
      </c>
      <c r="AP20" s="2"/>
    </row>
    <row r="21" spans="1:42" ht="15" customHeight="1" thickBot="1">
      <c r="A21" s="1">
        <v>12</v>
      </c>
      <c r="B21" s="43">
        <v>16.63</v>
      </c>
      <c r="C21" s="1">
        <f t="shared" si="21"/>
        <v>6929.999999999911</v>
      </c>
      <c r="D21" s="43">
        <v>3.27</v>
      </c>
      <c r="E21" s="1">
        <f t="shared" si="22"/>
        <v>2969.9999999999955</v>
      </c>
      <c r="F21" s="43">
        <v>7.76</v>
      </c>
      <c r="G21" s="1">
        <f t="shared" si="23"/>
        <v>9239.999999999978</v>
      </c>
      <c r="H21" s="43">
        <v>6.476</v>
      </c>
      <c r="I21" s="1">
        <f t="shared" si="24"/>
        <v>3299.999999999988</v>
      </c>
      <c r="J21" s="43">
        <v>10.287</v>
      </c>
      <c r="K21" s="1">
        <f t="shared" si="4"/>
        <v>5445.000000000031</v>
      </c>
      <c r="L21" s="43"/>
      <c r="M21" s="1">
        <f t="shared" si="5"/>
        <v>0</v>
      </c>
      <c r="N21" s="43">
        <v>9.96</v>
      </c>
      <c r="O21" s="1">
        <f t="shared" si="6"/>
        <v>1320.0000000000305</v>
      </c>
      <c r="P21" s="43"/>
      <c r="Q21" s="1">
        <f t="shared" si="7"/>
        <v>0</v>
      </c>
      <c r="R21" s="43">
        <v>5.25</v>
      </c>
      <c r="S21" s="1">
        <f t="shared" si="8"/>
        <v>6270.000000000013</v>
      </c>
      <c r="T21" s="43"/>
      <c r="U21" s="1">
        <f t="shared" si="9"/>
        <v>0</v>
      </c>
      <c r="V21" s="43">
        <v>2.14</v>
      </c>
      <c r="W21" s="1">
        <f t="shared" si="10"/>
        <v>6930.000000000006</v>
      </c>
      <c r="X21" s="43"/>
      <c r="Y21" s="1">
        <f t="shared" si="11"/>
        <v>0</v>
      </c>
      <c r="Z21" s="43">
        <v>4.88</v>
      </c>
      <c r="AA21" s="1">
        <f t="shared" si="25"/>
        <v>12539.999999999996</v>
      </c>
      <c r="AB21" s="43">
        <v>5.69</v>
      </c>
      <c r="AC21" s="1">
        <f t="shared" si="26"/>
        <v>4950.000000000012</v>
      </c>
      <c r="AD21" s="43">
        <v>49.69</v>
      </c>
      <c r="AE21" s="1">
        <f t="shared" si="27"/>
        <v>13529.999999999887</v>
      </c>
      <c r="AF21" s="43">
        <v>80.15</v>
      </c>
      <c r="AG21" s="4">
        <f t="shared" si="28"/>
        <v>6270.000000000394</v>
      </c>
      <c r="AH21" s="147">
        <f t="shared" si="20"/>
        <v>53954.99999999981</v>
      </c>
      <c r="AI21" s="141">
        <f t="shared" si="16"/>
        <v>25740.000000000426</v>
      </c>
      <c r="AJ21" s="140">
        <f>('ГПП-ТЭЦфид.связи'!AH21)*(-1)</f>
        <v>-2208.000000000038</v>
      </c>
      <c r="AK21" s="140">
        <f>('ГПП-ТЭЦфид.связи'!AI21)*(-1)</f>
        <v>-479.9999999999727</v>
      </c>
      <c r="AL21" s="133">
        <f>'Стор итог'!AH19</f>
        <v>5678.799999999974</v>
      </c>
      <c r="AM21" s="142">
        <f t="shared" si="17"/>
        <v>48276.19999999984</v>
      </c>
      <c r="AN21" s="142">
        <f t="shared" si="18"/>
        <v>46068.1999999998</v>
      </c>
      <c r="AO21" s="142">
        <f t="shared" si="19"/>
        <v>51746.999999999774</v>
      </c>
      <c r="AP21" s="2"/>
    </row>
    <row r="22" spans="1:42" ht="15" customHeight="1" thickBot="1">
      <c r="A22" s="1">
        <v>13</v>
      </c>
      <c r="B22" s="43">
        <v>16.84</v>
      </c>
      <c r="C22" s="1">
        <f t="shared" si="21"/>
        <v>6930.000000000028</v>
      </c>
      <c r="D22" s="43">
        <v>3.33</v>
      </c>
      <c r="E22" s="1">
        <f t="shared" si="22"/>
        <v>1980.0000000000018</v>
      </c>
      <c r="F22" s="43">
        <v>8.08</v>
      </c>
      <c r="G22" s="1">
        <f t="shared" si="23"/>
        <v>10560.00000000001</v>
      </c>
      <c r="H22" s="43">
        <v>6.595</v>
      </c>
      <c r="I22" s="1">
        <f t="shared" si="24"/>
        <v>3926.9999999999927</v>
      </c>
      <c r="J22" s="43">
        <v>10.452</v>
      </c>
      <c r="K22" s="1">
        <f t="shared" si="4"/>
        <v>5444.999999999972</v>
      </c>
      <c r="L22" s="43"/>
      <c r="M22" s="1">
        <f t="shared" si="5"/>
        <v>0</v>
      </c>
      <c r="N22" s="43">
        <v>10.11</v>
      </c>
      <c r="O22" s="1">
        <f t="shared" si="6"/>
        <v>4949.999999999953</v>
      </c>
      <c r="P22" s="43"/>
      <c r="Q22" s="1">
        <f t="shared" si="7"/>
        <v>0</v>
      </c>
      <c r="R22" s="43">
        <v>5.43</v>
      </c>
      <c r="S22" s="1">
        <f t="shared" si="8"/>
        <v>5939.999999999991</v>
      </c>
      <c r="T22" s="43"/>
      <c r="U22" s="1">
        <f t="shared" si="9"/>
        <v>0</v>
      </c>
      <c r="V22" s="43">
        <v>2.28</v>
      </c>
      <c r="W22" s="1">
        <f t="shared" si="10"/>
        <v>4619.999999999989</v>
      </c>
      <c r="X22" s="43"/>
      <c r="Y22" s="1">
        <f t="shared" si="11"/>
        <v>0</v>
      </c>
      <c r="Z22" s="43">
        <v>5.27</v>
      </c>
      <c r="AA22" s="1">
        <f t="shared" si="25"/>
        <v>12869.999999999989</v>
      </c>
      <c r="AB22" s="43">
        <v>5.76</v>
      </c>
      <c r="AC22" s="1">
        <f t="shared" si="26"/>
        <v>2309.99999999998</v>
      </c>
      <c r="AD22" s="43">
        <v>50.1</v>
      </c>
      <c r="AE22" s="1">
        <f t="shared" si="27"/>
        <v>13530.000000000122</v>
      </c>
      <c r="AF22" s="43">
        <v>80.33</v>
      </c>
      <c r="AG22" s="4">
        <f t="shared" si="28"/>
        <v>5939.999999999756</v>
      </c>
      <c r="AH22" s="147">
        <f t="shared" si="20"/>
        <v>55275.00000000011</v>
      </c>
      <c r="AI22" s="141">
        <f t="shared" si="16"/>
        <v>23726.999999999673</v>
      </c>
      <c r="AJ22" s="140">
        <f>('ГПП-ТЭЦфид.связи'!AH22)*(-1)</f>
        <v>-1823.9999999999782</v>
      </c>
      <c r="AK22" s="140">
        <f>('ГПП-ТЭЦфид.связи'!AI22)*(-1)</f>
        <v>-1632.0000000000164</v>
      </c>
      <c r="AL22" s="133">
        <f>'Стор итог'!AH20</f>
        <v>5638.000000000025</v>
      </c>
      <c r="AM22" s="142">
        <f t="shared" si="17"/>
        <v>49637.00000000009</v>
      </c>
      <c r="AN22" s="142">
        <f t="shared" si="18"/>
        <v>47813.00000000011</v>
      </c>
      <c r="AO22" s="142">
        <f t="shared" si="19"/>
        <v>53451.00000000013</v>
      </c>
      <c r="AP22" s="2"/>
    </row>
    <row r="23" spans="1:42" ht="15" customHeight="1" thickBot="1">
      <c r="A23" s="1">
        <v>14</v>
      </c>
      <c r="B23" s="43">
        <v>17.04</v>
      </c>
      <c r="C23" s="1">
        <f t="shared" si="21"/>
        <v>6599.999999999976</v>
      </c>
      <c r="D23" s="43">
        <v>3.43</v>
      </c>
      <c r="E23" s="1">
        <f t="shared" si="22"/>
        <v>3300.0000000000027</v>
      </c>
      <c r="F23" s="43">
        <v>8.39</v>
      </c>
      <c r="G23" s="1">
        <f t="shared" si="23"/>
        <v>10230.000000000016</v>
      </c>
      <c r="H23" s="43">
        <v>6.732</v>
      </c>
      <c r="I23" s="1">
        <f t="shared" si="24"/>
        <v>4521.000000000015</v>
      </c>
      <c r="J23" s="43">
        <v>10.617</v>
      </c>
      <c r="K23" s="1">
        <f t="shared" si="4"/>
        <v>5445.000000000031</v>
      </c>
      <c r="L23" s="43"/>
      <c r="M23" s="1">
        <f t="shared" si="5"/>
        <v>0</v>
      </c>
      <c r="N23" s="43">
        <v>10.19</v>
      </c>
      <c r="O23" s="1">
        <f t="shared" si="6"/>
        <v>2640.0000000000023</v>
      </c>
      <c r="P23" s="43"/>
      <c r="Q23" s="1">
        <f t="shared" si="7"/>
        <v>0</v>
      </c>
      <c r="R23" s="43">
        <v>5.61</v>
      </c>
      <c r="S23" s="1">
        <f t="shared" si="8"/>
        <v>5940.00000000002</v>
      </c>
      <c r="T23" s="43"/>
      <c r="U23" s="1">
        <f t="shared" si="9"/>
        <v>0</v>
      </c>
      <c r="V23" s="43">
        <v>2.42</v>
      </c>
      <c r="W23" s="1">
        <f t="shared" si="10"/>
        <v>4620.000000000005</v>
      </c>
      <c r="X23" s="43"/>
      <c r="Y23" s="1">
        <f t="shared" si="11"/>
        <v>0</v>
      </c>
      <c r="Z23" s="43">
        <v>5.64</v>
      </c>
      <c r="AA23" s="1">
        <f t="shared" si="25"/>
        <v>12210.000000000004</v>
      </c>
      <c r="AB23" s="43">
        <v>5.86</v>
      </c>
      <c r="AC23" s="1">
        <f t="shared" si="26"/>
        <v>3300.0000000000177</v>
      </c>
      <c r="AD23" s="43">
        <v>50.51</v>
      </c>
      <c r="AE23" s="1">
        <f t="shared" si="27"/>
        <v>13529.999999999887</v>
      </c>
      <c r="AF23" s="43">
        <v>80.52</v>
      </c>
      <c r="AG23" s="4">
        <f t="shared" si="28"/>
        <v>6269.999999999925</v>
      </c>
      <c r="AH23" s="147">
        <f t="shared" si="20"/>
        <v>53954.99999999993</v>
      </c>
      <c r="AI23" s="141">
        <f t="shared" si="16"/>
        <v>24650.99999999997</v>
      </c>
      <c r="AJ23" s="140">
        <f>('ГПП-ТЭЦфид.связи'!AH23)*(-1)</f>
        <v>-2400</v>
      </c>
      <c r="AK23" s="140">
        <f>('ГПП-ТЭЦфид.связи'!AI23)*(-1)</f>
        <v>-863.9999999998963</v>
      </c>
      <c r="AL23" s="133">
        <f>'Стор итог'!AH21</f>
        <v>4005.000000000012</v>
      </c>
      <c r="AM23" s="142">
        <f t="shared" si="17"/>
        <v>49949.99999999991</v>
      </c>
      <c r="AN23" s="142">
        <f t="shared" si="18"/>
        <v>47549.99999999991</v>
      </c>
      <c r="AO23" s="142">
        <f t="shared" si="19"/>
        <v>51554.99999999993</v>
      </c>
      <c r="AP23" s="2"/>
    </row>
    <row r="24" spans="1:42" ht="15" customHeight="1" thickBot="1">
      <c r="A24" s="1">
        <v>15</v>
      </c>
      <c r="B24" s="43">
        <v>17.27</v>
      </c>
      <c r="C24" s="1">
        <f t="shared" si="21"/>
        <v>7590.000000000014</v>
      </c>
      <c r="D24" s="43">
        <v>3.52</v>
      </c>
      <c r="E24" s="1">
        <f t="shared" si="22"/>
        <v>2969.9999999999955</v>
      </c>
      <c r="F24" s="43">
        <v>8.71</v>
      </c>
      <c r="G24" s="1">
        <f t="shared" si="23"/>
        <v>10560.00000000001</v>
      </c>
      <c r="H24" s="43">
        <v>6.887</v>
      </c>
      <c r="I24" s="1">
        <f t="shared" si="24"/>
        <v>5114.999999999979</v>
      </c>
      <c r="J24" s="43">
        <v>10.78</v>
      </c>
      <c r="K24" s="1">
        <f t="shared" si="4"/>
        <v>5378.99999999995</v>
      </c>
      <c r="L24" s="43"/>
      <c r="M24" s="1">
        <f t="shared" si="5"/>
        <v>0</v>
      </c>
      <c r="N24" s="43">
        <v>10.28</v>
      </c>
      <c r="O24" s="1">
        <f t="shared" si="6"/>
        <v>2969.9999999999955</v>
      </c>
      <c r="P24" s="43"/>
      <c r="Q24" s="1">
        <f t="shared" si="7"/>
        <v>0</v>
      </c>
      <c r="R24" s="43">
        <v>5.8</v>
      </c>
      <c r="S24" s="1">
        <f t="shared" si="8"/>
        <v>6269.999999999984</v>
      </c>
      <c r="T24" s="43"/>
      <c r="U24" s="1">
        <f t="shared" si="9"/>
        <v>0</v>
      </c>
      <c r="V24" s="43">
        <v>2.57</v>
      </c>
      <c r="W24" s="1">
        <f t="shared" si="10"/>
        <v>4949.999999999997</v>
      </c>
      <c r="X24" s="43"/>
      <c r="Y24" s="1">
        <f t="shared" si="11"/>
        <v>0</v>
      </c>
      <c r="Z24" s="43">
        <v>6.04</v>
      </c>
      <c r="AA24" s="1">
        <f t="shared" si="25"/>
        <v>13200.000000000011</v>
      </c>
      <c r="AB24" s="43">
        <v>5.98</v>
      </c>
      <c r="AC24" s="1">
        <f t="shared" si="26"/>
        <v>3960.0000000000036</v>
      </c>
      <c r="AD24" s="43">
        <v>50.92</v>
      </c>
      <c r="AE24" s="1">
        <f t="shared" si="27"/>
        <v>13530.000000000122</v>
      </c>
      <c r="AF24" s="43">
        <v>80.71</v>
      </c>
      <c r="AG24" s="4">
        <f t="shared" si="28"/>
        <v>6269.999999999925</v>
      </c>
      <c r="AH24" s="147">
        <f t="shared" si="20"/>
        <v>56529.000000000095</v>
      </c>
      <c r="AI24" s="141">
        <f t="shared" si="16"/>
        <v>26234.999999999898</v>
      </c>
      <c r="AJ24" s="140">
        <f>('ГПП-ТЭЦфид.связи'!AH24)*(-1)</f>
        <v>-1439.9999999999181</v>
      </c>
      <c r="AK24" s="140">
        <f>('ГПП-ТЭЦфид.связи'!AI24)*(-1)</f>
        <v>-1248.0000000000928</v>
      </c>
      <c r="AL24" s="133">
        <f>'Стор итог'!AH22</f>
        <v>7005.999999999992</v>
      </c>
      <c r="AM24" s="142">
        <f t="shared" si="17"/>
        <v>49523.0000000001</v>
      </c>
      <c r="AN24" s="142">
        <f t="shared" si="18"/>
        <v>48083.00000000018</v>
      </c>
      <c r="AO24" s="142">
        <f t="shared" si="19"/>
        <v>55089.000000000175</v>
      </c>
      <c r="AP24" s="2"/>
    </row>
    <row r="25" spans="1:42" ht="15" customHeight="1" thickBot="1">
      <c r="A25" s="1">
        <v>16</v>
      </c>
      <c r="B25" s="43">
        <v>17.47</v>
      </c>
      <c r="C25" s="1">
        <f t="shared" si="21"/>
        <v>6599.999999999976</v>
      </c>
      <c r="D25" s="43">
        <v>3.6</v>
      </c>
      <c r="E25" s="1">
        <f t="shared" si="22"/>
        <v>2640.0000000000023</v>
      </c>
      <c r="F25" s="43">
        <v>8.94</v>
      </c>
      <c r="G25" s="1">
        <f t="shared" si="23"/>
        <v>7589.999999999955</v>
      </c>
      <c r="H25" s="43">
        <v>6.988</v>
      </c>
      <c r="I25" s="1">
        <f t="shared" si="24"/>
        <v>3333.0000000000286</v>
      </c>
      <c r="J25" s="43">
        <v>10.91</v>
      </c>
      <c r="K25" s="1">
        <f t="shared" si="4"/>
        <v>4290.0000000000255</v>
      </c>
      <c r="L25" s="43"/>
      <c r="M25" s="1">
        <f t="shared" si="5"/>
        <v>0</v>
      </c>
      <c r="N25" s="43">
        <v>10.36</v>
      </c>
      <c r="O25" s="1">
        <f t="shared" si="6"/>
        <v>2640.0000000000023</v>
      </c>
      <c r="P25" s="43"/>
      <c r="Q25" s="1">
        <f t="shared" si="7"/>
        <v>0</v>
      </c>
      <c r="R25" s="43">
        <v>5.95</v>
      </c>
      <c r="S25" s="1">
        <f t="shared" si="8"/>
        <v>4950.000000000012</v>
      </c>
      <c r="T25" s="43"/>
      <c r="U25" s="1">
        <f t="shared" si="9"/>
        <v>0</v>
      </c>
      <c r="V25" s="43">
        <v>2.64</v>
      </c>
      <c r="W25" s="1">
        <f t="shared" si="10"/>
        <v>2310.0000000000095</v>
      </c>
      <c r="X25" s="43"/>
      <c r="Y25" s="1">
        <f t="shared" si="11"/>
        <v>0</v>
      </c>
      <c r="Z25" s="43">
        <v>6.45</v>
      </c>
      <c r="AA25" s="1">
        <f t="shared" si="25"/>
        <v>13530.000000000005</v>
      </c>
      <c r="AB25" s="43">
        <v>6.11</v>
      </c>
      <c r="AC25" s="1">
        <f t="shared" si="26"/>
        <v>4289.999999999996</v>
      </c>
      <c r="AD25" s="43">
        <v>51.34</v>
      </c>
      <c r="AE25" s="1">
        <f t="shared" si="27"/>
        <v>13860.000000000056</v>
      </c>
      <c r="AF25" s="43">
        <v>80.9</v>
      </c>
      <c r="AG25" s="4">
        <f t="shared" si="28"/>
        <v>6270.000000000394</v>
      </c>
      <c r="AH25" s="147">
        <f t="shared" si="20"/>
        <v>50820.00000000003</v>
      </c>
      <c r="AI25" s="141">
        <f t="shared" si="16"/>
        <v>21483.000000000433</v>
      </c>
      <c r="AJ25" s="140">
        <f>('ГПП-ТЭЦфид.связи'!AH25)*(-1)</f>
        <v>-3072.000000000071</v>
      </c>
      <c r="AK25" s="140">
        <f>('ГПП-ТЭЦфид.связи'!AI25)*(-1)</f>
        <v>-1535.9999999999673</v>
      </c>
      <c r="AL25" s="133">
        <f>'Стор итог'!AH23</f>
        <v>4867.8000000000075</v>
      </c>
      <c r="AM25" s="142">
        <f t="shared" si="17"/>
        <v>45952.20000000002</v>
      </c>
      <c r="AN25" s="142">
        <f t="shared" si="18"/>
        <v>42880.199999999946</v>
      </c>
      <c r="AO25" s="142">
        <f t="shared" si="19"/>
        <v>47747.999999999956</v>
      </c>
      <c r="AP25" s="2"/>
    </row>
    <row r="26" spans="1:42" ht="15" customHeight="1" thickBot="1">
      <c r="A26" s="1">
        <v>17</v>
      </c>
      <c r="B26" s="43">
        <v>17.68</v>
      </c>
      <c r="C26" s="1">
        <f t="shared" si="21"/>
        <v>6930.000000000028</v>
      </c>
      <c r="D26" s="43">
        <v>3.69</v>
      </c>
      <c r="E26" s="1">
        <f t="shared" si="22"/>
        <v>2969.9999999999955</v>
      </c>
      <c r="F26" s="43">
        <v>9.09</v>
      </c>
      <c r="G26" s="1">
        <f t="shared" si="23"/>
        <v>4950.000000000012</v>
      </c>
      <c r="H26" s="43">
        <v>7.02</v>
      </c>
      <c r="I26" s="1">
        <f t="shared" si="24"/>
        <v>1055.9999999999716</v>
      </c>
      <c r="J26" s="43">
        <v>11.117</v>
      </c>
      <c r="K26" s="1">
        <f t="shared" si="4"/>
        <v>6831.000000000025</v>
      </c>
      <c r="L26" s="43"/>
      <c r="M26" s="1">
        <f t="shared" si="5"/>
        <v>0</v>
      </c>
      <c r="N26" s="43">
        <v>10.44</v>
      </c>
      <c r="O26" s="1">
        <f t="shared" si="6"/>
        <v>2640.0000000000023</v>
      </c>
      <c r="P26" s="43"/>
      <c r="Q26" s="1">
        <f t="shared" si="7"/>
        <v>0</v>
      </c>
      <c r="R26" s="43">
        <v>6.15</v>
      </c>
      <c r="S26" s="1">
        <f t="shared" si="8"/>
        <v>6600.0000000000055</v>
      </c>
      <c r="T26" s="43"/>
      <c r="U26" s="1">
        <f t="shared" si="9"/>
        <v>0</v>
      </c>
      <c r="V26" s="43">
        <v>2.78</v>
      </c>
      <c r="W26" s="1">
        <f t="shared" si="10"/>
        <v>4619.999999999989</v>
      </c>
      <c r="X26" s="43"/>
      <c r="Y26" s="1">
        <f t="shared" si="11"/>
        <v>0</v>
      </c>
      <c r="Z26" s="43">
        <v>6.83</v>
      </c>
      <c r="AA26" s="1">
        <f t="shared" si="25"/>
        <v>12539.999999999996</v>
      </c>
      <c r="AB26" s="43">
        <v>6.22</v>
      </c>
      <c r="AC26" s="1">
        <f t="shared" si="26"/>
        <v>3629.9999999999814</v>
      </c>
      <c r="AD26" s="43">
        <v>51.75</v>
      </c>
      <c r="AE26" s="1">
        <f t="shared" si="27"/>
        <v>13529.999999999887</v>
      </c>
      <c r="AF26" s="43">
        <v>81.1</v>
      </c>
      <c r="AG26" s="4">
        <f t="shared" si="28"/>
        <v>6599.999999999625</v>
      </c>
      <c r="AH26" s="147">
        <f t="shared" si="20"/>
        <v>51380.999999999956</v>
      </c>
      <c r="AI26" s="141">
        <f t="shared" si="16"/>
        <v>21515.999999999563</v>
      </c>
      <c r="AJ26" s="140">
        <f>('ГПП-ТЭЦфид.связи'!AH26)*(-1)</f>
        <v>-767.9999999999836</v>
      </c>
      <c r="AK26" s="140">
        <f>('ГПП-ТЭЦфид.связи'!AI26)*(-1)</f>
        <v>-1055.9999999999945</v>
      </c>
      <c r="AL26" s="133">
        <f>'Стор итог'!AH24</f>
        <v>4974.799999999959</v>
      </c>
      <c r="AM26" s="142">
        <f t="shared" si="17"/>
        <v>46406.2</v>
      </c>
      <c r="AN26" s="142">
        <f t="shared" si="18"/>
        <v>45638.20000000001</v>
      </c>
      <c r="AO26" s="142">
        <f t="shared" si="19"/>
        <v>50612.99999999997</v>
      </c>
      <c r="AP26" s="2"/>
    </row>
    <row r="27" spans="1:42" ht="15" customHeight="1" thickBot="1">
      <c r="A27" s="1">
        <v>18</v>
      </c>
      <c r="B27" s="43">
        <v>17.87</v>
      </c>
      <c r="C27" s="1">
        <f t="shared" si="21"/>
        <v>6270.000000000042</v>
      </c>
      <c r="D27" s="43">
        <v>3.76</v>
      </c>
      <c r="E27" s="1">
        <f t="shared" si="22"/>
        <v>2309.9999999999945</v>
      </c>
      <c r="F27" s="43">
        <v>9.28</v>
      </c>
      <c r="G27" s="1">
        <f t="shared" si="23"/>
        <v>6269.999999999984</v>
      </c>
      <c r="H27" s="43">
        <v>7.073</v>
      </c>
      <c r="I27" s="1">
        <f t="shared" si="24"/>
        <v>1749.0000000000273</v>
      </c>
      <c r="J27" s="43">
        <v>11.281</v>
      </c>
      <c r="K27" s="1">
        <f t="shared" si="4"/>
        <v>5411.99999999999</v>
      </c>
      <c r="L27" s="43"/>
      <c r="M27" s="1">
        <f t="shared" si="5"/>
        <v>0</v>
      </c>
      <c r="N27" s="43">
        <v>10.56</v>
      </c>
      <c r="O27" s="1">
        <f t="shared" si="6"/>
        <v>3960.0000000000327</v>
      </c>
      <c r="P27" s="43"/>
      <c r="Q27" s="1">
        <f t="shared" si="7"/>
        <v>0</v>
      </c>
      <c r="R27" s="43">
        <v>6.33</v>
      </c>
      <c r="S27" s="1">
        <f t="shared" si="8"/>
        <v>5939.999999999991</v>
      </c>
      <c r="T27" s="43"/>
      <c r="U27" s="1">
        <f t="shared" si="9"/>
        <v>0</v>
      </c>
      <c r="V27" s="43">
        <v>2.915</v>
      </c>
      <c r="W27" s="1">
        <f t="shared" si="10"/>
        <v>4455.000000000007</v>
      </c>
      <c r="X27" s="43"/>
      <c r="Y27" s="1">
        <f t="shared" si="11"/>
        <v>0</v>
      </c>
      <c r="Z27" s="43">
        <v>7.22</v>
      </c>
      <c r="AA27" s="1">
        <f t="shared" si="25"/>
        <v>12869.999999999989</v>
      </c>
      <c r="AB27" s="43">
        <v>6.34</v>
      </c>
      <c r="AC27" s="1">
        <f t="shared" si="26"/>
        <v>3960.0000000000036</v>
      </c>
      <c r="AD27" s="43">
        <v>52.17</v>
      </c>
      <c r="AE27" s="1">
        <f t="shared" si="27"/>
        <v>13860.000000000056</v>
      </c>
      <c r="AF27" s="43">
        <v>81.29</v>
      </c>
      <c r="AG27" s="4">
        <f t="shared" si="28"/>
        <v>6270.000000000394</v>
      </c>
      <c r="AH27" s="147">
        <f t="shared" si="20"/>
        <v>50622.00000000006</v>
      </c>
      <c r="AI27" s="141">
        <f t="shared" si="16"/>
        <v>22704.00000000046</v>
      </c>
      <c r="AJ27" s="140">
        <f>('ГПП-ТЭЦфид.связи'!AH27)*(-1)</f>
        <v>-1247.9999999999563</v>
      </c>
      <c r="AK27" s="140">
        <f>('ГПП-ТЭЦфид.связи'!AI27)*(-1)</f>
        <v>-767.9999999999836</v>
      </c>
      <c r="AL27" s="133">
        <f>'Стор итог'!AH25</f>
        <v>4953.6000000000095</v>
      </c>
      <c r="AM27" s="142">
        <f t="shared" si="17"/>
        <v>45668.40000000005</v>
      </c>
      <c r="AN27" s="142">
        <f t="shared" si="18"/>
        <v>44420.400000000096</v>
      </c>
      <c r="AO27" s="142">
        <f t="shared" si="19"/>
        <v>49374.0000000001</v>
      </c>
      <c r="AP27" s="2"/>
    </row>
    <row r="28" spans="1:42" ht="15" customHeight="1" thickBot="1">
      <c r="A28" s="1">
        <v>19</v>
      </c>
      <c r="B28" s="43">
        <v>18.07</v>
      </c>
      <c r="C28" s="1">
        <f t="shared" si="21"/>
        <v>6599.999999999976</v>
      </c>
      <c r="D28" s="43">
        <v>3.85</v>
      </c>
      <c r="E28" s="1">
        <f t="shared" si="22"/>
        <v>2970.00000000001</v>
      </c>
      <c r="F28" s="43">
        <v>9.35</v>
      </c>
      <c r="G28" s="1">
        <f t="shared" si="23"/>
        <v>2310.0000000000095</v>
      </c>
      <c r="H28" s="43">
        <v>7.21</v>
      </c>
      <c r="I28" s="1">
        <f t="shared" si="24"/>
        <v>4520.999999999985</v>
      </c>
      <c r="J28" s="43">
        <v>11.449</v>
      </c>
      <c r="K28" s="1">
        <f t="shared" si="4"/>
        <v>5543.999999999975</v>
      </c>
      <c r="L28" s="43"/>
      <c r="M28" s="1">
        <f t="shared" si="5"/>
        <v>0</v>
      </c>
      <c r="N28" s="43">
        <v>10.599</v>
      </c>
      <c r="O28" s="1">
        <f t="shared" si="6"/>
        <v>1286.9999999999902</v>
      </c>
      <c r="P28" s="43"/>
      <c r="Q28" s="1">
        <f t="shared" si="7"/>
        <v>0</v>
      </c>
      <c r="R28" s="43">
        <v>6.5</v>
      </c>
      <c r="S28" s="1">
        <f t="shared" si="8"/>
        <v>5609.999999999997</v>
      </c>
      <c r="T28" s="43"/>
      <c r="U28" s="1">
        <f t="shared" si="9"/>
        <v>0</v>
      </c>
      <c r="V28" s="43">
        <v>3.056</v>
      </c>
      <c r="W28" s="1">
        <f t="shared" si="10"/>
        <v>4653.000000000001</v>
      </c>
      <c r="X28" s="43"/>
      <c r="Y28" s="1">
        <f t="shared" si="11"/>
        <v>0</v>
      </c>
      <c r="Z28" s="43">
        <v>7.62</v>
      </c>
      <c r="AA28" s="1">
        <f t="shared" si="25"/>
        <v>13200.000000000011</v>
      </c>
      <c r="AB28" s="43">
        <v>6.46</v>
      </c>
      <c r="AC28" s="1">
        <f t="shared" si="26"/>
        <v>3960.0000000000036</v>
      </c>
      <c r="AD28" s="43">
        <v>52.58</v>
      </c>
      <c r="AE28" s="1">
        <f t="shared" si="27"/>
        <v>13529.999999999887</v>
      </c>
      <c r="AF28" s="43">
        <v>81.48</v>
      </c>
      <c r="AG28" s="4">
        <f t="shared" si="28"/>
        <v>6269.999999999925</v>
      </c>
      <c r="AH28" s="147">
        <f t="shared" si="20"/>
        <v>46793.999999999854</v>
      </c>
      <c r="AI28" s="141">
        <f t="shared" si="16"/>
        <v>23660.999999999913</v>
      </c>
      <c r="AJ28" s="140">
        <f>('ГПП-ТЭЦфид.связи'!AH28)*(-1)</f>
        <v>-1536.0000000001037</v>
      </c>
      <c r="AK28" s="140">
        <f>('ГПП-ТЭЦфид.связи'!AI28)*(-1)</f>
        <v>-576.0000000000218</v>
      </c>
      <c r="AL28" s="133">
        <f>'Стор итог'!AH26</f>
        <v>4796.000000000022</v>
      </c>
      <c r="AM28" s="142">
        <f t="shared" si="17"/>
        <v>41997.99999999983</v>
      </c>
      <c r="AN28" s="142">
        <f t="shared" si="18"/>
        <v>40461.99999999973</v>
      </c>
      <c r="AO28" s="142">
        <f t="shared" si="19"/>
        <v>45257.99999999975</v>
      </c>
      <c r="AP28" s="2"/>
    </row>
    <row r="29" spans="1:42" ht="15" customHeight="1" thickBot="1">
      <c r="A29" s="1">
        <v>20</v>
      </c>
      <c r="B29" s="43">
        <v>18.19</v>
      </c>
      <c r="C29" s="1">
        <f t="shared" si="21"/>
        <v>3960.0000000000327</v>
      </c>
      <c r="D29" s="43">
        <v>3.93</v>
      </c>
      <c r="E29" s="1">
        <f t="shared" si="22"/>
        <v>2640.0000000000023</v>
      </c>
      <c r="F29" s="43">
        <v>9.69</v>
      </c>
      <c r="G29" s="1">
        <f t="shared" si="23"/>
        <v>11219.999999999995</v>
      </c>
      <c r="H29" s="43">
        <v>7.31</v>
      </c>
      <c r="I29" s="1">
        <f t="shared" si="24"/>
        <v>3299.999999999988</v>
      </c>
      <c r="J29" s="43">
        <v>11.495</v>
      </c>
      <c r="K29" s="1">
        <f t="shared" si="4"/>
        <v>1517.9999999999793</v>
      </c>
      <c r="L29" s="43"/>
      <c r="M29" s="1">
        <f t="shared" si="5"/>
        <v>0</v>
      </c>
      <c r="N29" s="43">
        <v>10.603</v>
      </c>
      <c r="O29" s="1">
        <f t="shared" si="6"/>
        <v>131.99999999998545</v>
      </c>
      <c r="P29" s="43"/>
      <c r="Q29" s="1">
        <f t="shared" si="7"/>
        <v>0</v>
      </c>
      <c r="R29" s="43">
        <v>6.63</v>
      </c>
      <c r="S29" s="1">
        <f t="shared" si="8"/>
        <v>4289.999999999996</v>
      </c>
      <c r="T29" s="43"/>
      <c r="U29" s="1">
        <f t="shared" si="9"/>
        <v>0</v>
      </c>
      <c r="V29" s="43">
        <v>3.315</v>
      </c>
      <c r="W29" s="1">
        <f t="shared" si="10"/>
        <v>8546.999999999996</v>
      </c>
      <c r="X29" s="43"/>
      <c r="Y29" s="1">
        <f t="shared" si="11"/>
        <v>0</v>
      </c>
      <c r="Z29" s="43">
        <v>7.9</v>
      </c>
      <c r="AA29" s="1">
        <f t="shared" si="25"/>
        <v>9240.00000000001</v>
      </c>
      <c r="AB29" s="43">
        <v>6.61</v>
      </c>
      <c r="AC29" s="1">
        <f t="shared" si="26"/>
        <v>4950.000000000012</v>
      </c>
      <c r="AD29" s="43">
        <v>52.71</v>
      </c>
      <c r="AE29" s="1">
        <f t="shared" si="27"/>
        <v>4290.000000000085</v>
      </c>
      <c r="AF29" s="43">
        <v>81.59</v>
      </c>
      <c r="AG29" s="4">
        <f t="shared" si="28"/>
        <v>3629.9999999999814</v>
      </c>
      <c r="AH29" s="147">
        <f t="shared" si="20"/>
        <v>34518.0000000001</v>
      </c>
      <c r="AI29" s="141">
        <f t="shared" si="16"/>
        <v>23198.999999999967</v>
      </c>
      <c r="AJ29" s="140">
        <f>('ГПП-ТЭЦфид.связи'!AH29)*(-1)</f>
        <v>-3935.9999999999673</v>
      </c>
      <c r="AK29" s="140">
        <f>('ГПП-ТЭЦфид.связи'!AI29)*(-1)</f>
        <v>-1055.9999999999945</v>
      </c>
      <c r="AL29" s="133">
        <f>'Стор итог'!AH27</f>
        <v>5179.800000000009</v>
      </c>
      <c r="AM29" s="142">
        <f t="shared" si="17"/>
        <v>29338.20000000009</v>
      </c>
      <c r="AN29" s="142">
        <f t="shared" si="18"/>
        <v>25402.200000000124</v>
      </c>
      <c r="AO29" s="142">
        <f t="shared" si="19"/>
        <v>30582.000000000135</v>
      </c>
      <c r="AP29" s="2"/>
    </row>
    <row r="30" spans="1:42" ht="15" customHeight="1" thickBot="1">
      <c r="A30" s="1">
        <v>21</v>
      </c>
      <c r="B30" s="43">
        <v>18.26</v>
      </c>
      <c r="C30" s="1">
        <f t="shared" si="21"/>
        <v>2310.0000000000095</v>
      </c>
      <c r="D30" s="43">
        <v>3.99</v>
      </c>
      <c r="E30" s="1">
        <f t="shared" si="22"/>
        <v>1980.0000000000018</v>
      </c>
      <c r="F30" s="43">
        <v>9.73</v>
      </c>
      <c r="G30" s="1">
        <f t="shared" si="23"/>
        <v>1320.0000000000305</v>
      </c>
      <c r="H30" s="43">
        <v>7.41</v>
      </c>
      <c r="I30" s="1">
        <f t="shared" si="24"/>
        <v>3300.0000000000177</v>
      </c>
      <c r="J30" s="43">
        <v>11.505</v>
      </c>
      <c r="K30" s="1">
        <f t="shared" si="4"/>
        <v>330.0000000000516</v>
      </c>
      <c r="L30" s="43"/>
      <c r="M30" s="1">
        <f t="shared" si="5"/>
        <v>0</v>
      </c>
      <c r="N30" s="43">
        <v>10.607</v>
      </c>
      <c r="O30" s="1">
        <f t="shared" si="6"/>
        <v>131.99999999998545</v>
      </c>
      <c r="P30" s="43"/>
      <c r="Q30" s="1">
        <f t="shared" si="7"/>
        <v>0</v>
      </c>
      <c r="R30" s="43">
        <v>6.76</v>
      </c>
      <c r="S30" s="1">
        <f t="shared" si="8"/>
        <v>4289.999999999996</v>
      </c>
      <c r="T30" s="43"/>
      <c r="U30" s="1">
        <f t="shared" si="9"/>
        <v>0</v>
      </c>
      <c r="V30" s="43">
        <v>3.408</v>
      </c>
      <c r="W30" s="1">
        <f t="shared" si="10"/>
        <v>3068.999999999999</v>
      </c>
      <c r="X30" s="43"/>
      <c r="Y30" s="1">
        <f t="shared" si="11"/>
        <v>0</v>
      </c>
      <c r="Z30" s="43">
        <v>7.99</v>
      </c>
      <c r="AA30" s="1">
        <f t="shared" si="25"/>
        <v>2969.9999999999955</v>
      </c>
      <c r="AB30" s="43">
        <v>6.76</v>
      </c>
      <c r="AC30" s="1">
        <f t="shared" si="26"/>
        <v>4949.999999999983</v>
      </c>
      <c r="AD30" s="43">
        <v>52.84</v>
      </c>
      <c r="AE30" s="1">
        <f t="shared" si="27"/>
        <v>4290.000000000085</v>
      </c>
      <c r="AF30" s="43">
        <v>81.68</v>
      </c>
      <c r="AG30" s="4">
        <f t="shared" si="28"/>
        <v>2970.000000000113</v>
      </c>
      <c r="AH30" s="147">
        <f t="shared" si="20"/>
        <v>15510.000000000167</v>
      </c>
      <c r="AI30" s="141">
        <f t="shared" si="16"/>
        <v>16401.0000000001</v>
      </c>
      <c r="AJ30" s="140">
        <f>('ГПП-ТЭЦфид.связи'!AH30)*(-1)</f>
        <v>-1344.0000000000055</v>
      </c>
      <c r="AK30" s="140">
        <f>('ГПП-ТЭЦфид.связи'!AI30)*(-1)</f>
        <v>-3071.9999999999345</v>
      </c>
      <c r="AL30" s="133">
        <f>'Стор итог'!AH28</f>
        <v>4528.600000000006</v>
      </c>
      <c r="AM30" s="142">
        <f t="shared" si="17"/>
        <v>10981.400000000162</v>
      </c>
      <c r="AN30" s="142">
        <f t="shared" si="18"/>
        <v>9637.400000000156</v>
      </c>
      <c r="AO30" s="142">
        <f t="shared" si="19"/>
        <v>14166.000000000162</v>
      </c>
      <c r="AP30" s="2"/>
    </row>
    <row r="31" spans="1:42" ht="15" customHeight="1" thickBot="1">
      <c r="A31" s="1">
        <v>22</v>
      </c>
      <c r="B31" s="43">
        <v>18.32</v>
      </c>
      <c r="C31" s="1">
        <f t="shared" si="21"/>
        <v>1979.9999999999577</v>
      </c>
      <c r="D31" s="43">
        <v>4.01</v>
      </c>
      <c r="E31" s="1">
        <f t="shared" si="22"/>
        <v>659.9999999999859</v>
      </c>
      <c r="F31" s="43">
        <v>9.87</v>
      </c>
      <c r="G31" s="1">
        <f t="shared" si="23"/>
        <v>4619.99999999996</v>
      </c>
      <c r="H31" s="43">
        <v>7.5</v>
      </c>
      <c r="I31" s="1">
        <f t="shared" si="24"/>
        <v>2969.9999999999955</v>
      </c>
      <c r="J31" s="43">
        <v>11.515</v>
      </c>
      <c r="K31" s="1">
        <f t="shared" si="4"/>
        <v>329.99999999999295</v>
      </c>
      <c r="L31" s="43"/>
      <c r="M31" s="1">
        <f t="shared" si="5"/>
        <v>0</v>
      </c>
      <c r="N31" s="43">
        <v>10.611</v>
      </c>
      <c r="O31" s="1">
        <f t="shared" si="6"/>
        <v>132.00000000004408</v>
      </c>
      <c r="P31" s="43"/>
      <c r="Q31" s="1">
        <f t="shared" si="7"/>
        <v>0</v>
      </c>
      <c r="R31" s="43">
        <v>6.89</v>
      </c>
      <c r="S31" s="1">
        <f t="shared" si="8"/>
        <v>4289.999999999996</v>
      </c>
      <c r="T31" s="43"/>
      <c r="U31" s="1">
        <f t="shared" si="9"/>
        <v>0</v>
      </c>
      <c r="V31" s="43">
        <v>3.419</v>
      </c>
      <c r="W31" s="1">
        <f t="shared" si="10"/>
        <v>363.000000000004</v>
      </c>
      <c r="X31" s="43"/>
      <c r="Y31" s="1">
        <f t="shared" si="11"/>
        <v>0</v>
      </c>
      <c r="Z31" s="43">
        <v>8.11</v>
      </c>
      <c r="AA31" s="1">
        <f t="shared" si="25"/>
        <v>3959.999999999974</v>
      </c>
      <c r="AB31" s="43">
        <v>6.91</v>
      </c>
      <c r="AC31" s="1">
        <f t="shared" si="26"/>
        <v>4950.000000000012</v>
      </c>
      <c r="AD31" s="43">
        <v>52.99</v>
      </c>
      <c r="AE31" s="1">
        <f t="shared" si="27"/>
        <v>4949.999999999953</v>
      </c>
      <c r="AF31" s="43">
        <v>81.79</v>
      </c>
      <c r="AG31" s="4">
        <f t="shared" si="28"/>
        <v>3629.9999999999814</v>
      </c>
      <c r="AH31" s="147">
        <f t="shared" si="20"/>
        <v>20129.999999999833</v>
      </c>
      <c r="AI31" s="141">
        <f t="shared" si="16"/>
        <v>12705.000000000022</v>
      </c>
      <c r="AJ31" s="140">
        <f>('ГПП-ТЭЦфид.связи'!AH31)*(-1)</f>
        <v>-3551.9999999999072</v>
      </c>
      <c r="AK31" s="140">
        <f>('ГПП-ТЭЦфид.связи'!AI31)*(-1)</f>
        <v>-960.0000000000819</v>
      </c>
      <c r="AL31" s="133">
        <f>'Стор итог'!AH29</f>
        <v>5088.99999999995</v>
      </c>
      <c r="AM31" s="142">
        <f t="shared" si="17"/>
        <v>15040.999999999884</v>
      </c>
      <c r="AN31" s="142">
        <f t="shared" si="18"/>
        <v>11488.999999999976</v>
      </c>
      <c r="AO31" s="142">
        <f t="shared" si="19"/>
        <v>16577.999999999927</v>
      </c>
      <c r="AP31" s="2"/>
    </row>
    <row r="32" spans="1:42" ht="15" customHeight="1" thickBot="1">
      <c r="A32" s="1">
        <v>23</v>
      </c>
      <c r="B32" s="43">
        <v>18.36</v>
      </c>
      <c r="C32" s="1">
        <f t="shared" si="21"/>
        <v>1319.9999999999718</v>
      </c>
      <c r="D32" s="43">
        <v>4.1</v>
      </c>
      <c r="E32" s="1">
        <f t="shared" si="22"/>
        <v>2969.9999999999955</v>
      </c>
      <c r="F32" s="43">
        <v>9.99</v>
      </c>
      <c r="G32" s="1">
        <f t="shared" si="23"/>
        <v>3960.0000000000327</v>
      </c>
      <c r="H32" s="43">
        <v>7.61</v>
      </c>
      <c r="I32" s="1">
        <f t="shared" si="24"/>
        <v>3630.0000000000105</v>
      </c>
      <c r="J32" s="43">
        <v>11.523</v>
      </c>
      <c r="K32" s="1">
        <f t="shared" si="4"/>
        <v>263.9999999999709</v>
      </c>
      <c r="L32" s="43"/>
      <c r="M32" s="1">
        <f t="shared" si="5"/>
        <v>0</v>
      </c>
      <c r="N32" s="43">
        <v>10.615</v>
      </c>
      <c r="O32" s="1">
        <f t="shared" si="6"/>
        <v>131.99999999998545</v>
      </c>
      <c r="P32" s="43"/>
      <c r="Q32" s="1">
        <f t="shared" si="7"/>
        <v>0</v>
      </c>
      <c r="R32" s="43">
        <v>6.99</v>
      </c>
      <c r="S32" s="1">
        <f t="shared" si="8"/>
        <v>3300.0000000000177</v>
      </c>
      <c r="T32" s="43"/>
      <c r="U32" s="1">
        <f t="shared" si="9"/>
        <v>0</v>
      </c>
      <c r="V32" s="43">
        <v>3.429</v>
      </c>
      <c r="W32" s="1">
        <f t="shared" si="10"/>
        <v>329.99999999999295</v>
      </c>
      <c r="X32" s="43"/>
      <c r="Y32" s="1">
        <f t="shared" si="11"/>
        <v>0</v>
      </c>
      <c r="Z32" s="43">
        <v>8.2</v>
      </c>
      <c r="AA32" s="1">
        <f t="shared" si="25"/>
        <v>2969.9999999999955</v>
      </c>
      <c r="AB32" s="43">
        <v>7.11</v>
      </c>
      <c r="AC32" s="1">
        <f t="shared" si="26"/>
        <v>6600.0000000000055</v>
      </c>
      <c r="AD32" s="43">
        <v>53.12</v>
      </c>
      <c r="AE32" s="1">
        <f t="shared" si="27"/>
        <v>4289.99999999985</v>
      </c>
      <c r="AF32" s="43">
        <v>81.88</v>
      </c>
      <c r="AG32" s="4">
        <f t="shared" si="28"/>
        <v>2969.9999999996435</v>
      </c>
      <c r="AH32" s="147">
        <f t="shared" si="20"/>
        <v>16103.99999999984</v>
      </c>
      <c r="AI32" s="140">
        <f t="shared" si="16"/>
        <v>16631.999999999633</v>
      </c>
      <c r="AJ32" s="140">
        <f>('ГПП-ТЭЦфид.связи'!AH32)*(-1)</f>
        <v>-1632.0000000000164</v>
      </c>
      <c r="AK32" s="140">
        <f>('ГПП-ТЭЦфид.связи'!AI32)*(-1)</f>
        <v>-1055.9999999999945</v>
      </c>
      <c r="AL32" s="133">
        <f>'Стор итог'!AH30</f>
        <v>2583.4000000000083</v>
      </c>
      <c r="AM32" s="133">
        <f t="shared" si="17"/>
        <v>13520.599999999831</v>
      </c>
      <c r="AN32" s="133">
        <f t="shared" si="18"/>
        <v>11888.599999999815</v>
      </c>
      <c r="AO32" s="133">
        <f t="shared" si="19"/>
        <v>14471.999999999824</v>
      </c>
      <c r="AP32" s="2"/>
    </row>
    <row r="33" spans="1:42" ht="15" customHeight="1" thickBot="1">
      <c r="A33" s="1">
        <v>24</v>
      </c>
      <c r="B33" s="43">
        <v>18.41</v>
      </c>
      <c r="C33" s="1">
        <f t="shared" si="21"/>
        <v>1650.0000000000234</v>
      </c>
      <c r="D33" s="43">
        <v>4.14</v>
      </c>
      <c r="E33" s="1">
        <f t="shared" si="22"/>
        <v>1320.0000000000011</v>
      </c>
      <c r="F33" s="43">
        <v>10.1</v>
      </c>
      <c r="G33" s="1">
        <f t="shared" si="23"/>
        <v>3629.9999999999814</v>
      </c>
      <c r="H33" s="43">
        <v>7.72</v>
      </c>
      <c r="I33" s="1">
        <f t="shared" si="24"/>
        <v>3629.9999999999814</v>
      </c>
      <c r="J33" s="43">
        <v>11.531</v>
      </c>
      <c r="K33" s="1">
        <f t="shared" si="4"/>
        <v>264.00000000002956</v>
      </c>
      <c r="L33" s="43"/>
      <c r="M33" s="1">
        <f t="shared" si="5"/>
        <v>0</v>
      </c>
      <c r="N33" s="43">
        <v>10.619</v>
      </c>
      <c r="O33" s="1">
        <f t="shared" si="6"/>
        <v>131.99999999998545</v>
      </c>
      <c r="P33" s="43"/>
      <c r="Q33" s="1">
        <f t="shared" si="7"/>
        <v>0</v>
      </c>
      <c r="R33" s="43">
        <v>7.09</v>
      </c>
      <c r="S33" s="1">
        <f t="shared" si="8"/>
        <v>3299.999999999988</v>
      </c>
      <c r="T33" s="43"/>
      <c r="U33" s="1">
        <f t="shared" si="9"/>
        <v>0</v>
      </c>
      <c r="V33" s="43">
        <v>3.434</v>
      </c>
      <c r="W33" s="1">
        <f t="shared" si="10"/>
        <v>165.00000000001114</v>
      </c>
      <c r="X33" s="43"/>
      <c r="Y33" s="1">
        <f t="shared" si="11"/>
        <v>0</v>
      </c>
      <c r="Z33" s="43">
        <v>8.31</v>
      </c>
      <c r="AA33" s="1">
        <f t="shared" si="25"/>
        <v>3630.00000000004</v>
      </c>
      <c r="AB33" s="43">
        <v>7.22</v>
      </c>
      <c r="AC33" s="1">
        <f t="shared" si="26"/>
        <v>3629.9999999999814</v>
      </c>
      <c r="AD33" s="43">
        <v>53.24</v>
      </c>
      <c r="AE33" s="1">
        <f t="shared" si="27"/>
        <v>3960.00000000015</v>
      </c>
      <c r="AF33" s="43">
        <v>81.98</v>
      </c>
      <c r="AG33" s="4">
        <f t="shared" si="28"/>
        <v>3300.0000000002815</v>
      </c>
      <c r="AH33" s="147">
        <f t="shared" si="20"/>
        <v>16434.00000000021</v>
      </c>
      <c r="AI33" s="140">
        <f t="shared" si="16"/>
        <v>12177.000000000242</v>
      </c>
      <c r="AJ33" s="140">
        <f>('ГПП-ТЭЦфид.связи'!AH33)*(-1)</f>
        <v>-2400</v>
      </c>
      <c r="AK33" s="140">
        <f>('ГПП-ТЭЦфид.связи'!AI33)*(-1)</f>
        <v>-1152.0000000000437</v>
      </c>
      <c r="AL33" s="133">
        <f>'Стор итог'!AH31</f>
        <v>2671.6000000000186</v>
      </c>
      <c r="AM33" s="133">
        <f t="shared" si="17"/>
        <v>13762.400000000192</v>
      </c>
      <c r="AN33" s="133">
        <f t="shared" si="18"/>
        <v>11362.400000000192</v>
      </c>
      <c r="AO33" s="133">
        <f t="shared" si="19"/>
        <v>14034.000000000211</v>
      </c>
      <c r="AP33" s="2"/>
    </row>
    <row r="34" spans="1:42" ht="15" customHeight="1" thickBot="1">
      <c r="A34" s="1">
        <v>1</v>
      </c>
      <c r="B34" s="43">
        <v>18.46</v>
      </c>
      <c r="C34" s="1">
        <f t="shared" si="21"/>
        <v>1650.0000000000234</v>
      </c>
      <c r="D34" s="43">
        <v>4.2</v>
      </c>
      <c r="E34" s="1">
        <f t="shared" si="22"/>
        <v>1980.0000000000164</v>
      </c>
      <c r="F34" s="43">
        <v>10.18</v>
      </c>
      <c r="G34" s="1">
        <f t="shared" si="23"/>
        <v>2640.0000000000023</v>
      </c>
      <c r="H34" s="43">
        <v>7.81</v>
      </c>
      <c r="I34" s="1">
        <f t="shared" si="24"/>
        <v>2969.9999999999955</v>
      </c>
      <c r="J34" s="43">
        <v>11.542</v>
      </c>
      <c r="K34" s="1">
        <f t="shared" si="4"/>
        <v>362.99999999997465</v>
      </c>
      <c r="L34" s="43"/>
      <c r="M34" s="1">
        <f t="shared" si="5"/>
        <v>0</v>
      </c>
      <c r="N34" s="43">
        <v>10.623</v>
      </c>
      <c r="O34" s="1">
        <f t="shared" si="6"/>
        <v>131.99999999998545</v>
      </c>
      <c r="P34" s="43"/>
      <c r="Q34" s="1">
        <f t="shared" si="7"/>
        <v>0</v>
      </c>
      <c r="R34" s="43">
        <v>7.16</v>
      </c>
      <c r="S34" s="1">
        <f t="shared" si="8"/>
        <v>2310.0000000000095</v>
      </c>
      <c r="T34" s="43"/>
      <c r="U34" s="1">
        <f t="shared" si="9"/>
        <v>0</v>
      </c>
      <c r="V34" s="43">
        <v>3.443</v>
      </c>
      <c r="W34" s="1">
        <f t="shared" si="10"/>
        <v>296.9999999999966</v>
      </c>
      <c r="X34" s="43"/>
      <c r="Y34" s="1">
        <f t="shared" si="11"/>
        <v>0</v>
      </c>
      <c r="Z34" s="43">
        <v>8.42</v>
      </c>
      <c r="AA34" s="1">
        <f t="shared" si="25"/>
        <v>3629.9999999999814</v>
      </c>
      <c r="AB34" s="43">
        <v>7.31</v>
      </c>
      <c r="AC34" s="1">
        <f t="shared" si="26"/>
        <v>2969.9999999999955</v>
      </c>
      <c r="AD34" s="43">
        <v>53.33</v>
      </c>
      <c r="AE34" s="1">
        <f t="shared" si="27"/>
        <v>2969.999999999878</v>
      </c>
      <c r="AF34" s="43">
        <v>82.09</v>
      </c>
      <c r="AG34" s="4">
        <f t="shared" si="28"/>
        <v>3629.9999999999814</v>
      </c>
      <c r="AH34" s="147">
        <f t="shared" si="20"/>
        <v>13562.999999999869</v>
      </c>
      <c r="AI34" s="140">
        <f t="shared" si="16"/>
        <v>11978.99999999997</v>
      </c>
      <c r="AJ34" s="140">
        <f>('ГПП-ТЭЦфид.связи'!AH34)*(-1)</f>
        <v>-2016.0000000000764</v>
      </c>
      <c r="AK34" s="140">
        <f>('ГПП-ТЭЦфид.связи'!AI34)*(-1)</f>
        <v>-1151.9999999999072</v>
      </c>
      <c r="AL34" s="133">
        <f>'Стор итог'!AH32</f>
        <v>2451.599999999995</v>
      </c>
      <c r="AM34" s="133">
        <f t="shared" si="17"/>
        <v>11111.399999999874</v>
      </c>
      <c r="AN34" s="133">
        <f t="shared" si="18"/>
        <v>9095.399999999798</v>
      </c>
      <c r="AO34" s="133">
        <f t="shared" si="19"/>
        <v>11546.999999999793</v>
      </c>
      <c r="AP34" s="2"/>
    </row>
    <row r="35" spans="1:42" ht="15" customHeight="1" thickBot="1">
      <c r="A35" s="1">
        <v>2</v>
      </c>
      <c r="B35" s="43">
        <v>18.51</v>
      </c>
      <c r="C35" s="1">
        <f t="shared" si="21"/>
        <v>1650.0000000000234</v>
      </c>
      <c r="D35" s="43">
        <v>4.27</v>
      </c>
      <c r="E35" s="1">
        <f t="shared" si="22"/>
        <v>2309.99999999998</v>
      </c>
      <c r="F35" s="43">
        <v>10.24</v>
      </c>
      <c r="G35" s="1">
        <f t="shared" si="23"/>
        <v>1980.0000000000164</v>
      </c>
      <c r="H35" s="43">
        <v>7.91</v>
      </c>
      <c r="I35" s="1">
        <f t="shared" si="24"/>
        <v>3300.0000000000177</v>
      </c>
      <c r="J35" s="43">
        <v>11.551</v>
      </c>
      <c r="K35" s="1">
        <f t="shared" si="4"/>
        <v>297.00000000001125</v>
      </c>
      <c r="L35" s="43"/>
      <c r="M35" s="1">
        <f t="shared" si="5"/>
        <v>0</v>
      </c>
      <c r="N35" s="43">
        <v>10.627</v>
      </c>
      <c r="O35" s="1">
        <f t="shared" si="6"/>
        <v>132.00000000004408</v>
      </c>
      <c r="P35" s="43"/>
      <c r="Q35" s="1">
        <f t="shared" si="7"/>
        <v>0</v>
      </c>
      <c r="R35" s="43">
        <v>7.23</v>
      </c>
      <c r="S35" s="1">
        <f t="shared" si="8"/>
        <v>2310.0000000000095</v>
      </c>
      <c r="T35" s="43"/>
      <c r="U35" s="1">
        <f t="shared" si="9"/>
        <v>0</v>
      </c>
      <c r="V35" s="43">
        <v>3.451</v>
      </c>
      <c r="W35" s="1">
        <f t="shared" si="10"/>
        <v>264.0000000000002</v>
      </c>
      <c r="X35" s="43"/>
      <c r="Y35" s="1">
        <f t="shared" si="11"/>
        <v>0</v>
      </c>
      <c r="Z35" s="43">
        <v>8.51</v>
      </c>
      <c r="AA35" s="1">
        <f t="shared" si="25"/>
        <v>2969.9999999999955</v>
      </c>
      <c r="AB35" s="43">
        <v>7.43</v>
      </c>
      <c r="AC35" s="1">
        <f t="shared" si="26"/>
        <v>3960.0000000000036</v>
      </c>
      <c r="AD35" s="43">
        <v>53.42</v>
      </c>
      <c r="AE35" s="1">
        <f t="shared" si="27"/>
        <v>2970.000000000113</v>
      </c>
      <c r="AF35" s="43">
        <v>82.15</v>
      </c>
      <c r="AG35" s="4">
        <f t="shared" si="28"/>
        <v>1980.000000000075</v>
      </c>
      <c r="AH35" s="147">
        <f t="shared" si="20"/>
        <v>12177.00000000017</v>
      </c>
      <c r="AI35" s="140">
        <f t="shared" si="16"/>
        <v>11946.00000000012</v>
      </c>
      <c r="AJ35" s="140">
        <f>('ГПП-ТЭЦфид.связи'!AH35)*(-1)</f>
        <v>-2879.9999999999727</v>
      </c>
      <c r="AK35" s="140">
        <f>('ГПП-ТЭЦфид.связи'!AI35)*(-1)</f>
        <v>-1152.0000000000437</v>
      </c>
      <c r="AL35" s="133">
        <f>'Стор итог'!AH33</f>
        <v>2430.0000000000273</v>
      </c>
      <c r="AM35" s="133">
        <f t="shared" si="17"/>
        <v>9747.000000000142</v>
      </c>
      <c r="AN35" s="133">
        <f t="shared" si="18"/>
        <v>6867.000000000169</v>
      </c>
      <c r="AO35" s="133">
        <f t="shared" si="19"/>
        <v>9297.000000000196</v>
      </c>
      <c r="AP35" s="2"/>
    </row>
    <row r="36" spans="1:42" ht="15" customHeight="1">
      <c r="A36" s="5" t="s">
        <v>29</v>
      </c>
      <c r="B36" s="5"/>
      <c r="C36" s="5">
        <f>SUM(C12:C35)</f>
        <v>126060.00000000007</v>
      </c>
      <c r="D36" s="5"/>
      <c r="E36" s="5">
        <f>SUM(E12:E35)</f>
        <v>59069.99999999997</v>
      </c>
      <c r="F36" s="5"/>
      <c r="G36" s="5">
        <f>SUM(G12:G35)</f>
        <v>179520</v>
      </c>
      <c r="H36" s="5"/>
      <c r="I36" s="5">
        <f>SUM(I12:I35)</f>
        <v>90420.00000000001</v>
      </c>
      <c r="J36" s="5"/>
      <c r="K36" s="5">
        <f>SUM(K12:K35)</f>
        <v>82203</v>
      </c>
      <c r="L36" s="5"/>
      <c r="M36" s="5">
        <f>SUM(M12:M35)</f>
        <v>0</v>
      </c>
      <c r="N36" s="5"/>
      <c r="O36" s="5">
        <f>SUM(O12:O35)</f>
        <v>42801.00000000002</v>
      </c>
      <c r="P36" s="5"/>
      <c r="Q36" s="5">
        <f>SUM(Q12:Q35)</f>
        <v>0</v>
      </c>
      <c r="R36" s="5"/>
      <c r="S36" s="5">
        <f>SUM(S12:S35)</f>
        <v>122430.00000000003</v>
      </c>
      <c r="T36" s="5"/>
      <c r="U36" s="5">
        <f>SUM(U12:U35)</f>
        <v>0</v>
      </c>
      <c r="V36" s="5"/>
      <c r="W36" s="5">
        <f>SUM(W12:W35)</f>
        <v>89793.00000000001</v>
      </c>
      <c r="X36" s="5"/>
      <c r="Y36" s="5">
        <f>SUM(Y12:Y35)</f>
        <v>0</v>
      </c>
      <c r="Z36" s="5"/>
      <c r="AA36" s="5">
        <f>SUM(AA12:AA35)</f>
        <v>245189.99999999997</v>
      </c>
      <c r="AB36" s="5"/>
      <c r="AC36" s="5">
        <f>SUM(AC12:AC35)</f>
        <v>100650</v>
      </c>
      <c r="AD36" s="5"/>
      <c r="AE36" s="5">
        <f>SUM(AE12:AE35)</f>
        <v>259710.00000000015</v>
      </c>
      <c r="AF36" s="5"/>
      <c r="AG36" s="9">
        <f>SUM(AG12:AG35)</f>
        <v>131009.99999999999</v>
      </c>
      <c r="AH36" s="147">
        <f t="shared" si="20"/>
        <v>1015113.0000000002</v>
      </c>
      <c r="AI36" s="140">
        <f t="shared" si="16"/>
        <v>513744.00000000006</v>
      </c>
      <c r="AJ36" s="140">
        <f>'ГПП-ТЭЦфид.связи'!AH36</f>
        <v>55008.00000000003</v>
      </c>
      <c r="AK36" s="140">
        <f>'ГПП-ТЭЦфид.связи'!AI36</f>
        <v>28511.999999999985</v>
      </c>
      <c r="AL36" s="133">
        <f>'Стор итог'!AH34</f>
        <v>102431.00000000004</v>
      </c>
      <c r="AM36" s="133">
        <f t="shared" si="17"/>
        <v>912682.0000000002</v>
      </c>
      <c r="AN36" s="133">
        <f t="shared" si="18"/>
        <v>967690.0000000002</v>
      </c>
      <c r="AO36" s="133">
        <f t="shared" si="19"/>
        <v>1070121.0000000002</v>
      </c>
      <c r="AP36" s="2"/>
    </row>
    <row r="37" spans="1:42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/>
      <c r="AH37" s="147"/>
      <c r="AI37" s="133"/>
      <c r="AJ37" s="133"/>
      <c r="AK37" s="133"/>
      <c r="AL37" s="133"/>
      <c r="AM37" s="133"/>
      <c r="AN37" s="133"/>
      <c r="AO37" s="133"/>
      <c r="AP37" s="2"/>
    </row>
    <row r="38" spans="34:42" ht="12.75">
      <c r="AH38" s="2"/>
      <c r="AI38" s="2"/>
      <c r="AJ38" s="133"/>
      <c r="AK38" s="133"/>
      <c r="AL38" s="133"/>
      <c r="AM38" s="133"/>
      <c r="AN38" s="133"/>
      <c r="AO38" s="133"/>
      <c r="AP38" s="133"/>
    </row>
    <row r="39" spans="34:42" ht="12.75">
      <c r="AH39" s="2"/>
      <c r="AI39" s="2"/>
      <c r="AJ39" s="143" t="s">
        <v>73</v>
      </c>
      <c r="AK39" s="144">
        <f>(AN36/24)/AN19</f>
        <v>0.9206751700369596</v>
      </c>
      <c r="AL39" s="133"/>
      <c r="AM39" s="143" t="s">
        <v>74</v>
      </c>
      <c r="AN39" s="144">
        <f>(AN36/24)/AN29</f>
        <v>1.5872804980146005</v>
      </c>
      <c r="AO39" s="144" t="s">
        <v>80</v>
      </c>
      <c r="AP39" s="133"/>
    </row>
    <row r="40" spans="34:42" ht="12.75">
      <c r="AH40" s="2"/>
      <c r="AI40" s="2"/>
      <c r="AJ40" s="145"/>
      <c r="AK40" s="133"/>
      <c r="AL40" s="133"/>
      <c r="AM40" s="145"/>
      <c r="AN40" s="133"/>
      <c r="AO40" s="133"/>
      <c r="AP40" s="133"/>
    </row>
    <row r="41" spans="34:42" ht="12.75">
      <c r="AH41" s="2"/>
      <c r="AI41" s="2"/>
      <c r="AJ41" s="143" t="s">
        <v>73</v>
      </c>
      <c r="AK41" s="144">
        <f>(AO36/24)/AO19</f>
        <v>0.9166640968710159</v>
      </c>
      <c r="AL41" s="133"/>
      <c r="AM41" s="143" t="s">
        <v>74</v>
      </c>
      <c r="AN41" s="144">
        <f>(AO36/24)/AO29</f>
        <v>1.4579940814858352</v>
      </c>
      <c r="AO41" s="144" t="s">
        <v>81</v>
      </c>
      <c r="AP41" s="133"/>
    </row>
    <row r="42" spans="34:42" ht="12.75">
      <c r="AH42" s="2"/>
      <c r="AI42" s="2"/>
      <c r="AJ42" s="133"/>
      <c r="AK42" s="133"/>
      <c r="AL42" s="133"/>
      <c r="AM42" s="133"/>
      <c r="AN42" s="133"/>
      <c r="AO42" s="133"/>
      <c r="AP42" s="133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3"/>
  <colBreaks count="1" manualBreakCount="1">
    <brk id="47" max="3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B43"/>
  <sheetViews>
    <sheetView zoomScaleSheetLayoutView="50" zoomScalePageLayoutView="0" workbookViewId="0" topLeftCell="AJ1">
      <selection activeCell="BB47" sqref="BB47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8.8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8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48" ht="12.75">
      <c r="B1" s="18" t="s">
        <v>0</v>
      </c>
      <c r="AU1" s="2"/>
      <c r="AV1" s="2"/>
    </row>
    <row r="2" spans="2:48" ht="12.75">
      <c r="B2" s="18" t="s">
        <v>77</v>
      </c>
      <c r="C2" s="41">
        <f>'Сч-ТЭЦ'!C2</f>
        <v>43635</v>
      </c>
      <c r="AL2" s="21"/>
      <c r="AM2" s="21"/>
      <c r="AN2" s="21"/>
      <c r="AO2" s="21"/>
      <c r="AP2" s="21"/>
      <c r="AQ2" s="21"/>
      <c r="AR2" s="21"/>
      <c r="AS2" s="21"/>
      <c r="AU2" s="2"/>
      <c r="AV2" s="2"/>
    </row>
    <row r="3" spans="39:54" ht="13.5" thickBot="1">
      <c r="AM3" s="54"/>
      <c r="AN3" s="54"/>
      <c r="AO3" s="54"/>
      <c r="AT3" s="2"/>
      <c r="AU3" s="148"/>
      <c r="AV3" s="149"/>
      <c r="AW3" s="148"/>
      <c r="AX3" s="149"/>
      <c r="AY3" s="2"/>
      <c r="AZ3" s="2"/>
      <c r="BA3" s="2"/>
      <c r="BB3" s="2"/>
    </row>
    <row r="4" spans="1:54" ht="13.5" thickBot="1">
      <c r="A4" s="5"/>
      <c r="B4" s="8"/>
      <c r="C4" s="8" t="s">
        <v>70</v>
      </c>
      <c r="D4" s="8" t="s">
        <v>124</v>
      </c>
      <c r="E4" s="8" t="s">
        <v>120</v>
      </c>
      <c r="F4" s="8"/>
      <c r="G4" s="8"/>
      <c r="H4" s="8">
        <v>66000</v>
      </c>
      <c r="I4" s="8"/>
      <c r="J4" s="115"/>
      <c r="K4" s="116" t="s">
        <v>70</v>
      </c>
      <c r="L4" s="116" t="s">
        <v>123</v>
      </c>
      <c r="M4" s="117" t="s">
        <v>121</v>
      </c>
      <c r="N4" s="116"/>
      <c r="O4" s="116"/>
      <c r="P4" s="117">
        <v>66000</v>
      </c>
      <c r="Q4" s="118"/>
      <c r="R4" s="120"/>
      <c r="S4" s="121" t="s">
        <v>70</v>
      </c>
      <c r="T4" s="121" t="s">
        <v>122</v>
      </c>
      <c r="U4" s="122" t="s">
        <v>125</v>
      </c>
      <c r="V4" s="121"/>
      <c r="W4" s="121"/>
      <c r="X4" s="122">
        <v>88000</v>
      </c>
      <c r="Y4" s="123"/>
      <c r="Z4" s="115"/>
      <c r="AA4" s="116" t="s">
        <v>70</v>
      </c>
      <c r="AB4" s="116" t="s">
        <v>126</v>
      </c>
      <c r="AC4" s="117" t="s">
        <v>127</v>
      </c>
      <c r="AD4" s="116"/>
      <c r="AE4" s="116"/>
      <c r="AF4" s="117">
        <v>88000</v>
      </c>
      <c r="AG4" s="118"/>
      <c r="AH4" s="120"/>
      <c r="AI4" s="121" t="s">
        <v>70</v>
      </c>
      <c r="AJ4" s="121" t="s">
        <v>128</v>
      </c>
      <c r="AK4" s="122" t="s">
        <v>129</v>
      </c>
      <c r="AL4" s="121"/>
      <c r="AM4" s="121"/>
      <c r="AN4" s="122">
        <v>11000</v>
      </c>
      <c r="AO4" s="121"/>
      <c r="AP4" s="5"/>
      <c r="AQ4" s="5"/>
      <c r="AU4" s="2"/>
      <c r="AV4" s="2"/>
      <c r="AW4" s="2"/>
      <c r="AX4" s="2"/>
      <c r="AY4" s="2"/>
      <c r="AZ4" s="2"/>
      <c r="BA4" s="2"/>
      <c r="BB4" s="2"/>
    </row>
    <row r="5" spans="1:54" ht="13.5" thickBot="1">
      <c r="A5" s="22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7" t="s">
        <v>22</v>
      </c>
      <c r="AQ5" s="7" t="s">
        <v>22</v>
      </c>
      <c r="AU5" s="150"/>
      <c r="AV5" s="150"/>
      <c r="AW5" s="150"/>
      <c r="AX5" s="150"/>
      <c r="AY5" s="2"/>
      <c r="AZ5" s="2"/>
      <c r="BA5" s="2"/>
      <c r="BB5" s="2"/>
    </row>
    <row r="6" spans="1:54" ht="12.75">
      <c r="A6" s="7"/>
      <c r="B6" s="13" t="s">
        <v>3</v>
      </c>
      <c r="C6" s="2" t="s">
        <v>90</v>
      </c>
      <c r="D6" s="7" t="s">
        <v>3</v>
      </c>
      <c r="E6" s="2" t="s">
        <v>94</v>
      </c>
      <c r="F6" s="7" t="s">
        <v>3</v>
      </c>
      <c r="G6" s="13" t="s">
        <v>93</v>
      </c>
      <c r="H6" s="7" t="s">
        <v>3</v>
      </c>
      <c r="I6" s="2" t="s">
        <v>95</v>
      </c>
      <c r="J6" s="5" t="s">
        <v>3</v>
      </c>
      <c r="K6" s="2" t="s">
        <v>90</v>
      </c>
      <c r="L6" s="5" t="s">
        <v>3</v>
      </c>
      <c r="M6" s="2" t="s">
        <v>94</v>
      </c>
      <c r="N6" s="5" t="s">
        <v>3</v>
      </c>
      <c r="O6" s="2" t="s">
        <v>93</v>
      </c>
      <c r="P6" s="5" t="s">
        <v>3</v>
      </c>
      <c r="Q6" s="5" t="s">
        <v>95</v>
      </c>
      <c r="R6" s="5" t="s">
        <v>3</v>
      </c>
      <c r="S6" s="2" t="s">
        <v>90</v>
      </c>
      <c r="T6" s="5" t="s">
        <v>3</v>
      </c>
      <c r="U6" s="2" t="s">
        <v>94</v>
      </c>
      <c r="V6" s="5" t="s">
        <v>3</v>
      </c>
      <c r="W6" s="2" t="s">
        <v>93</v>
      </c>
      <c r="X6" s="5" t="s">
        <v>3</v>
      </c>
      <c r="Y6" s="5" t="s">
        <v>95</v>
      </c>
      <c r="Z6" s="5" t="s">
        <v>3</v>
      </c>
      <c r="AA6" s="2" t="s">
        <v>90</v>
      </c>
      <c r="AB6" s="5" t="s">
        <v>3</v>
      </c>
      <c r="AC6" s="2" t="s">
        <v>94</v>
      </c>
      <c r="AD6" s="5" t="s">
        <v>3</v>
      </c>
      <c r="AE6" s="2" t="s">
        <v>93</v>
      </c>
      <c r="AF6" s="5" t="s">
        <v>3</v>
      </c>
      <c r="AG6" s="5" t="s">
        <v>95</v>
      </c>
      <c r="AH6" s="5" t="s">
        <v>3</v>
      </c>
      <c r="AI6" s="2" t="s">
        <v>90</v>
      </c>
      <c r="AJ6" s="5" t="s">
        <v>3</v>
      </c>
      <c r="AK6" s="2" t="s">
        <v>94</v>
      </c>
      <c r="AL6" s="5" t="s">
        <v>3</v>
      </c>
      <c r="AM6" s="2" t="s">
        <v>93</v>
      </c>
      <c r="AN6" s="5" t="s">
        <v>3</v>
      </c>
      <c r="AO6" s="9" t="s">
        <v>95</v>
      </c>
      <c r="AP6" s="7" t="s">
        <v>15</v>
      </c>
      <c r="AQ6" s="7" t="s">
        <v>17</v>
      </c>
      <c r="AU6" s="150"/>
      <c r="AV6" s="150"/>
      <c r="AW6" s="150"/>
      <c r="AX6" s="150"/>
      <c r="AY6" s="2"/>
      <c r="AZ6" s="2"/>
      <c r="BA6" s="2"/>
      <c r="BB6" s="2"/>
    </row>
    <row r="7" spans="1:54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24"/>
      <c r="AP7" s="6" t="s">
        <v>16</v>
      </c>
      <c r="AQ7" s="6" t="s">
        <v>16</v>
      </c>
      <c r="AU7" s="150"/>
      <c r="AV7" s="150"/>
      <c r="AW7" s="150"/>
      <c r="AX7" s="150"/>
      <c r="AY7" s="2"/>
      <c r="AZ7" s="2"/>
      <c r="BA7" s="2"/>
      <c r="BB7" s="2"/>
    </row>
    <row r="8" spans="1:54" ht="12" customHeight="1" thickBot="1">
      <c r="A8" s="17">
        <v>1</v>
      </c>
      <c r="B8" s="38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39">
        <v>9</v>
      </c>
      <c r="J8" s="17">
        <v>10</v>
      </c>
      <c r="K8" s="119">
        <v>11</v>
      </c>
      <c r="L8" s="17">
        <v>12</v>
      </c>
      <c r="M8" s="119">
        <v>13</v>
      </c>
      <c r="N8" s="17">
        <v>14</v>
      </c>
      <c r="O8" s="119">
        <v>15</v>
      </c>
      <c r="P8" s="17">
        <v>16</v>
      </c>
      <c r="Q8" s="17">
        <v>17</v>
      </c>
      <c r="R8" s="17">
        <v>18</v>
      </c>
      <c r="S8" s="119">
        <v>19</v>
      </c>
      <c r="T8" s="17">
        <v>20</v>
      </c>
      <c r="U8" s="119">
        <v>21</v>
      </c>
      <c r="V8" s="17">
        <v>22</v>
      </c>
      <c r="W8" s="119">
        <v>23</v>
      </c>
      <c r="X8" s="17">
        <v>24</v>
      </c>
      <c r="Y8" s="17">
        <v>25</v>
      </c>
      <c r="Z8" s="17">
        <v>26</v>
      </c>
      <c r="AA8" s="119">
        <v>27</v>
      </c>
      <c r="AB8" s="17">
        <v>28</v>
      </c>
      <c r="AC8" s="119">
        <v>29</v>
      </c>
      <c r="AD8" s="17">
        <v>30</v>
      </c>
      <c r="AE8" s="119">
        <v>31</v>
      </c>
      <c r="AF8" s="17">
        <v>32</v>
      </c>
      <c r="AG8" s="17">
        <v>33</v>
      </c>
      <c r="AH8" s="17">
        <v>34</v>
      </c>
      <c r="AI8" s="119">
        <v>35</v>
      </c>
      <c r="AJ8" s="17">
        <v>36</v>
      </c>
      <c r="AK8" s="119">
        <v>37</v>
      </c>
      <c r="AL8" s="17">
        <v>38</v>
      </c>
      <c r="AM8" s="119">
        <v>39</v>
      </c>
      <c r="AN8" s="17">
        <v>40</v>
      </c>
      <c r="AO8" s="39">
        <v>41</v>
      </c>
      <c r="AP8" s="34">
        <v>42</v>
      </c>
      <c r="AQ8" s="34">
        <v>43</v>
      </c>
      <c r="AU8" s="150"/>
      <c r="AV8" s="150"/>
      <c r="AW8" s="150"/>
      <c r="AX8" s="150"/>
      <c r="AY8" s="2"/>
      <c r="AZ8" s="2"/>
      <c r="BA8" s="2"/>
      <c r="BB8" s="2"/>
    </row>
    <row r="9" spans="1:54" ht="15" customHeight="1" thickBot="1">
      <c r="A9" s="1">
        <v>0</v>
      </c>
      <c r="B9" s="111"/>
      <c r="C9" s="1"/>
      <c r="D9" s="111">
        <v>0.375</v>
      </c>
      <c r="E9" s="1"/>
      <c r="F9" s="43">
        <v>4.456</v>
      </c>
      <c r="G9" s="1"/>
      <c r="H9" s="43">
        <v>1.479</v>
      </c>
      <c r="I9" s="4"/>
      <c r="J9" s="43">
        <v>6.26</v>
      </c>
      <c r="K9" s="1"/>
      <c r="L9" s="43"/>
      <c r="M9" s="1"/>
      <c r="N9" s="43">
        <v>7.3</v>
      </c>
      <c r="O9" s="1"/>
      <c r="P9" s="43"/>
      <c r="Q9" s="1"/>
      <c r="R9" s="43">
        <v>19.8</v>
      </c>
      <c r="S9" s="1"/>
      <c r="T9" s="43"/>
      <c r="U9" s="1"/>
      <c r="V9" s="43">
        <v>0.62</v>
      </c>
      <c r="W9" s="1"/>
      <c r="X9" s="43"/>
      <c r="Y9" s="1"/>
      <c r="Z9" s="43">
        <v>5.09</v>
      </c>
      <c r="AA9" s="1"/>
      <c r="AB9" s="43">
        <v>0.66</v>
      </c>
      <c r="AC9" s="1"/>
      <c r="AD9" s="43">
        <v>4.22</v>
      </c>
      <c r="AE9" s="1"/>
      <c r="AF9" s="43"/>
      <c r="AG9" s="1"/>
      <c r="AH9" s="43"/>
      <c r="AI9" s="1"/>
      <c r="AJ9" s="43">
        <v>2.95</v>
      </c>
      <c r="AK9" s="1"/>
      <c r="AL9" s="43"/>
      <c r="AM9" s="1"/>
      <c r="AN9" s="43">
        <v>2.39</v>
      </c>
      <c r="AO9" s="1"/>
      <c r="AP9" s="5"/>
      <c r="AQ9" s="5"/>
      <c r="AU9" s="2"/>
      <c r="AV9" s="2"/>
      <c r="AW9" s="2"/>
      <c r="AX9" s="2"/>
      <c r="AY9" s="2"/>
      <c r="AZ9" s="150"/>
      <c r="BA9" s="150"/>
      <c r="BB9" s="2"/>
    </row>
    <row r="10" spans="1:54" ht="15" customHeight="1" thickBot="1">
      <c r="A10" s="1">
        <v>1</v>
      </c>
      <c r="B10" s="111"/>
      <c r="C10" s="1">
        <f aca="true" t="shared" si="0" ref="C10:C35">66000*(B10-B9)</f>
        <v>0</v>
      </c>
      <c r="D10" s="111">
        <v>0.382</v>
      </c>
      <c r="E10" s="1">
        <f aca="true" t="shared" si="1" ref="E10:E35">66000*(D10-D9)</f>
        <v>462.0000000000004</v>
      </c>
      <c r="F10" s="43">
        <v>4.46</v>
      </c>
      <c r="G10" s="1">
        <f aca="true" t="shared" si="2" ref="G10:G35">66000*(F10-F9)</f>
        <v>263.9999999999709</v>
      </c>
      <c r="H10" s="43">
        <v>1.4791</v>
      </c>
      <c r="I10" s="4">
        <f aca="true" t="shared" si="3" ref="I10:I35">66000*(H10-H9)</f>
        <v>6.599999999999273</v>
      </c>
      <c r="J10" s="43">
        <v>6.35</v>
      </c>
      <c r="K10" s="1">
        <f aca="true" t="shared" si="4" ref="K10:K35">66000*(J10-J9)</f>
        <v>5939.999999999991</v>
      </c>
      <c r="L10" s="43"/>
      <c r="M10" s="1">
        <f aca="true" t="shared" si="5" ref="M10:M35">66000*(L10-L9)</f>
        <v>0</v>
      </c>
      <c r="N10" s="43">
        <v>7.33</v>
      </c>
      <c r="O10" s="1">
        <f aca="true" t="shared" si="6" ref="O10:O35">66000*(N10-N9)</f>
        <v>1980.0000000000164</v>
      </c>
      <c r="P10" s="43"/>
      <c r="Q10" s="1">
        <f aca="true" t="shared" si="7" ref="Q10:Q35">66000*(P10-P9)</f>
        <v>0</v>
      </c>
      <c r="R10" s="43">
        <v>20.38</v>
      </c>
      <c r="S10" s="1">
        <f aca="true" t="shared" si="8" ref="S10:S35">88000*(R10-R9)</f>
        <v>51039.99999999985</v>
      </c>
      <c r="T10" s="43"/>
      <c r="U10" s="1">
        <f aca="true" t="shared" si="9" ref="U10:U35">88000*(T10-T9)</f>
        <v>0</v>
      </c>
      <c r="V10" s="43">
        <v>0.71</v>
      </c>
      <c r="W10" s="1">
        <f aca="true" t="shared" si="10" ref="W10:W35">88000*(V10-V9)</f>
        <v>7919.999999999997</v>
      </c>
      <c r="X10" s="43"/>
      <c r="Y10" s="1">
        <f aca="true" t="shared" si="11" ref="Y10:Y35">88000*(X10-X9)</f>
        <v>0</v>
      </c>
      <c r="Z10" s="43">
        <v>5.092</v>
      </c>
      <c r="AA10" s="1">
        <f aca="true" t="shared" si="12" ref="AA10:AA35">88000*(Z10-Z9)</f>
        <v>175.99999999998062</v>
      </c>
      <c r="AB10" s="43">
        <v>0.67</v>
      </c>
      <c r="AC10" s="1">
        <f aca="true" t="shared" si="13" ref="AC10:AC35">88000*(AB10-AB9)</f>
        <v>880.0000000000008</v>
      </c>
      <c r="AD10" s="43">
        <v>4.32</v>
      </c>
      <c r="AE10" s="1">
        <f aca="true" t="shared" si="14" ref="AE10:AE35">88000*(AD10-AD9)</f>
        <v>8800.000000000047</v>
      </c>
      <c r="AF10" s="43"/>
      <c r="AG10" s="1">
        <f aca="true" t="shared" si="15" ref="AG10:AG35">88000*(AF10-AF9)</f>
        <v>0</v>
      </c>
      <c r="AH10" s="43"/>
      <c r="AI10" s="1">
        <f aca="true" t="shared" si="16" ref="AI10:AI35">11000*(AH10-AH9)</f>
        <v>0</v>
      </c>
      <c r="AJ10" s="43">
        <v>3</v>
      </c>
      <c r="AK10" s="1">
        <f aca="true" t="shared" si="17" ref="AK10:AK35">11000*(AJ10-AJ9)</f>
        <v>549.9999999999981</v>
      </c>
      <c r="AL10" s="43"/>
      <c r="AM10" s="1">
        <f aca="true" t="shared" si="18" ref="AM10:AM35">11000*(AL10-AL9)</f>
        <v>0</v>
      </c>
      <c r="AN10" s="43">
        <v>2.45</v>
      </c>
      <c r="AO10" s="1">
        <f aca="true" t="shared" si="19" ref="AO10:AO35">11000*(AN10-AN9)</f>
        <v>660.0000000000006</v>
      </c>
      <c r="AP10" s="5">
        <f>C10-E10+K10-M10+S10-U10+AA10-AC10+AI10-AK10</f>
        <v>55263.99999999982</v>
      </c>
      <c r="AQ10" s="1">
        <f aca="true" t="shared" si="20" ref="AQ10:AQ35">G10-I10+O10-Q10+W10-Y10+AE10-AG10+AM10-AO10</f>
        <v>18297.40000000003</v>
      </c>
      <c r="AU10" s="151"/>
      <c r="AV10" s="151"/>
      <c r="AW10" s="2"/>
      <c r="AX10" s="2"/>
      <c r="AY10" s="2"/>
      <c r="AZ10" s="151"/>
      <c r="BA10" s="151"/>
      <c r="BB10" s="2"/>
    </row>
    <row r="11" spans="1:54" ht="15" customHeight="1" thickBot="1">
      <c r="A11" s="1">
        <v>2</v>
      </c>
      <c r="B11" s="111"/>
      <c r="C11" s="1">
        <f t="shared" si="0"/>
        <v>0</v>
      </c>
      <c r="D11" s="111">
        <v>0.395</v>
      </c>
      <c r="E11" s="1">
        <f t="shared" si="1"/>
        <v>858.0000000000008</v>
      </c>
      <c r="F11" s="43">
        <v>4.464</v>
      </c>
      <c r="G11" s="1">
        <f t="shared" si="2"/>
        <v>264.00000000002956</v>
      </c>
      <c r="H11" s="43">
        <v>1.47938</v>
      </c>
      <c r="I11" s="4">
        <f t="shared" si="3"/>
        <v>18.47999999998917</v>
      </c>
      <c r="J11" s="43">
        <v>6.46</v>
      </c>
      <c r="K11" s="1">
        <f t="shared" si="4"/>
        <v>7260.000000000021</v>
      </c>
      <c r="L11" s="43"/>
      <c r="M11" s="1">
        <f t="shared" si="5"/>
        <v>0</v>
      </c>
      <c r="N11" s="43">
        <v>7.37</v>
      </c>
      <c r="O11" s="1">
        <f t="shared" si="6"/>
        <v>2640.0000000000023</v>
      </c>
      <c r="P11" s="43"/>
      <c r="Q11" s="1">
        <f t="shared" si="7"/>
        <v>0</v>
      </c>
      <c r="R11" s="43">
        <v>20.86</v>
      </c>
      <c r="S11" s="1">
        <f t="shared" si="8"/>
        <v>42240.00000000004</v>
      </c>
      <c r="T11" s="43"/>
      <c r="U11" s="1">
        <f t="shared" si="9"/>
        <v>0</v>
      </c>
      <c r="V11" s="43">
        <v>0.89</v>
      </c>
      <c r="W11" s="1">
        <f t="shared" si="10"/>
        <v>15840.000000000004</v>
      </c>
      <c r="X11" s="43"/>
      <c r="Y11" s="1">
        <f t="shared" si="11"/>
        <v>0</v>
      </c>
      <c r="Z11" s="43">
        <v>5.094</v>
      </c>
      <c r="AA11" s="1">
        <f t="shared" si="12"/>
        <v>176.00000000005878</v>
      </c>
      <c r="AB11" s="43">
        <v>0.68615</v>
      </c>
      <c r="AC11" s="1">
        <f t="shared" si="13"/>
        <v>1421.1999999999998</v>
      </c>
      <c r="AD11" s="43">
        <v>4.42</v>
      </c>
      <c r="AE11" s="1">
        <f t="shared" si="14"/>
        <v>8799.999999999969</v>
      </c>
      <c r="AF11" s="43"/>
      <c r="AG11" s="1">
        <f t="shared" si="15"/>
        <v>0</v>
      </c>
      <c r="AH11" s="43"/>
      <c r="AI11" s="1">
        <f t="shared" si="16"/>
        <v>0</v>
      </c>
      <c r="AJ11" s="43">
        <v>3.05</v>
      </c>
      <c r="AK11" s="1">
        <f t="shared" si="17"/>
        <v>549.9999999999981</v>
      </c>
      <c r="AL11" s="43"/>
      <c r="AM11" s="1">
        <f t="shared" si="18"/>
        <v>0</v>
      </c>
      <c r="AN11" s="43">
        <v>2.51</v>
      </c>
      <c r="AO11" s="1">
        <f t="shared" si="19"/>
        <v>659.9999999999957</v>
      </c>
      <c r="AP11" s="1">
        <f aca="true" t="shared" si="21" ref="AP11:AP35">C11-E11+K11-M11+S11-U11+AA11-AC11+AI11-AK11</f>
        <v>46846.80000000012</v>
      </c>
      <c r="AQ11" s="1">
        <f t="shared" si="20"/>
        <v>26865.520000000022</v>
      </c>
      <c r="AU11" s="151"/>
      <c r="AV11" s="151"/>
      <c r="AW11" s="2"/>
      <c r="AX11" s="2"/>
      <c r="AY11" s="2"/>
      <c r="AZ11" s="151"/>
      <c r="BA11" s="151"/>
      <c r="BB11" s="2"/>
    </row>
    <row r="12" spans="1:54" ht="15" customHeight="1" thickBot="1">
      <c r="A12" s="1">
        <v>3</v>
      </c>
      <c r="B12" s="111"/>
      <c r="C12" s="1">
        <f t="shared" si="0"/>
        <v>0</v>
      </c>
      <c r="D12" s="111">
        <v>0.41</v>
      </c>
      <c r="E12" s="1">
        <f t="shared" si="1"/>
        <v>989.9999999999973</v>
      </c>
      <c r="F12" s="43">
        <v>4.464</v>
      </c>
      <c r="G12" s="1">
        <f t="shared" si="2"/>
        <v>0</v>
      </c>
      <c r="H12" s="43">
        <v>1.5</v>
      </c>
      <c r="I12" s="4">
        <f t="shared" si="3"/>
        <v>1360.9200000000055</v>
      </c>
      <c r="J12" s="43">
        <v>6.57</v>
      </c>
      <c r="K12" s="1">
        <f t="shared" si="4"/>
        <v>7260.000000000021</v>
      </c>
      <c r="L12" s="43"/>
      <c r="M12" s="1">
        <f t="shared" si="5"/>
        <v>0</v>
      </c>
      <c r="N12" s="43">
        <v>7.4</v>
      </c>
      <c r="O12" s="1">
        <f t="shared" si="6"/>
        <v>1980.0000000000164</v>
      </c>
      <c r="P12" s="43"/>
      <c r="Q12" s="1">
        <f t="shared" si="7"/>
        <v>0</v>
      </c>
      <c r="R12" s="43">
        <v>21.37</v>
      </c>
      <c r="S12" s="1">
        <f t="shared" si="8"/>
        <v>44880.00000000014</v>
      </c>
      <c r="T12" s="43"/>
      <c r="U12" s="1">
        <f t="shared" si="9"/>
        <v>0</v>
      </c>
      <c r="V12" s="43">
        <v>1.01</v>
      </c>
      <c r="W12" s="1">
        <f t="shared" si="10"/>
        <v>10560</v>
      </c>
      <c r="X12" s="43"/>
      <c r="Y12" s="1">
        <f t="shared" si="11"/>
        <v>0</v>
      </c>
      <c r="Z12" s="43">
        <v>5.111</v>
      </c>
      <c r="AA12" s="1">
        <f t="shared" si="12"/>
        <v>1495.9999999999525</v>
      </c>
      <c r="AB12" s="43">
        <v>0.68615</v>
      </c>
      <c r="AC12" s="1">
        <f t="shared" si="13"/>
        <v>0</v>
      </c>
      <c r="AD12" s="43">
        <v>4.54</v>
      </c>
      <c r="AE12" s="1">
        <f t="shared" si="14"/>
        <v>10560.00000000001</v>
      </c>
      <c r="AF12" s="43"/>
      <c r="AG12" s="1">
        <f t="shared" si="15"/>
        <v>0</v>
      </c>
      <c r="AH12" s="43"/>
      <c r="AI12" s="1">
        <f t="shared" si="16"/>
        <v>0</v>
      </c>
      <c r="AJ12" s="43">
        <v>3.1</v>
      </c>
      <c r="AK12" s="1">
        <f t="shared" si="17"/>
        <v>550.000000000003</v>
      </c>
      <c r="AL12" s="43"/>
      <c r="AM12" s="1">
        <f t="shared" si="18"/>
        <v>0</v>
      </c>
      <c r="AN12" s="43">
        <v>2.57</v>
      </c>
      <c r="AO12" s="1">
        <f t="shared" si="19"/>
        <v>660.0000000000006</v>
      </c>
      <c r="AP12" s="7">
        <f t="shared" si="21"/>
        <v>52096.00000000011</v>
      </c>
      <c r="AQ12" s="1">
        <f t="shared" si="20"/>
        <v>21079.08000000002</v>
      </c>
      <c r="AU12" s="151"/>
      <c r="AV12" s="151"/>
      <c r="AW12" s="2"/>
      <c r="AX12" s="2"/>
      <c r="AY12" s="2"/>
      <c r="AZ12" s="151"/>
      <c r="BA12" s="151"/>
      <c r="BB12" s="2"/>
    </row>
    <row r="13" spans="1:54" ht="15" customHeight="1" thickBot="1">
      <c r="A13" s="1">
        <v>4</v>
      </c>
      <c r="B13" s="111"/>
      <c r="C13" s="1">
        <f t="shared" si="0"/>
        <v>0</v>
      </c>
      <c r="D13" s="111">
        <v>0.43</v>
      </c>
      <c r="E13" s="1">
        <f t="shared" si="1"/>
        <v>1320.0000000000011</v>
      </c>
      <c r="F13" s="43">
        <v>4.465</v>
      </c>
      <c r="G13" s="1">
        <f t="shared" si="2"/>
        <v>65.99999999996342</v>
      </c>
      <c r="H13" s="43">
        <v>1.51</v>
      </c>
      <c r="I13" s="4">
        <f t="shared" si="3"/>
        <v>660.0000000000006</v>
      </c>
      <c r="J13" s="43">
        <v>6.7</v>
      </c>
      <c r="K13" s="1">
        <f t="shared" si="4"/>
        <v>8579.999999999993</v>
      </c>
      <c r="L13" s="43"/>
      <c r="M13" s="1">
        <f t="shared" si="5"/>
        <v>0</v>
      </c>
      <c r="N13" s="43">
        <v>7.45</v>
      </c>
      <c r="O13" s="1">
        <f t="shared" si="6"/>
        <v>3299.999999999988</v>
      </c>
      <c r="P13" s="43"/>
      <c r="Q13" s="1">
        <f t="shared" si="7"/>
        <v>0</v>
      </c>
      <c r="R13" s="43">
        <v>21.87</v>
      </c>
      <c r="S13" s="1">
        <f t="shared" si="8"/>
        <v>44000</v>
      </c>
      <c r="T13" s="43"/>
      <c r="U13" s="1">
        <f t="shared" si="9"/>
        <v>0</v>
      </c>
      <c r="V13" s="43">
        <v>1.12</v>
      </c>
      <c r="W13" s="1">
        <f t="shared" si="10"/>
        <v>9680.00000000001</v>
      </c>
      <c r="X13" s="43"/>
      <c r="Y13" s="1">
        <f t="shared" si="11"/>
        <v>0</v>
      </c>
      <c r="Z13" s="43">
        <v>5.14</v>
      </c>
      <c r="AA13" s="1">
        <f t="shared" si="12"/>
        <v>2551.9999999999927</v>
      </c>
      <c r="AB13" s="43">
        <v>0.68615</v>
      </c>
      <c r="AC13" s="1">
        <f t="shared" si="13"/>
        <v>0</v>
      </c>
      <c r="AD13" s="43">
        <v>4.69</v>
      </c>
      <c r="AE13" s="1">
        <f t="shared" si="14"/>
        <v>13200.000000000031</v>
      </c>
      <c r="AF13" s="43"/>
      <c r="AG13" s="1">
        <f t="shared" si="15"/>
        <v>0</v>
      </c>
      <c r="AH13" s="43"/>
      <c r="AI13" s="1">
        <f t="shared" si="16"/>
        <v>0</v>
      </c>
      <c r="AJ13" s="43">
        <v>3.14</v>
      </c>
      <c r="AK13" s="1">
        <f t="shared" si="17"/>
        <v>440.0000000000004</v>
      </c>
      <c r="AL13" s="43"/>
      <c r="AM13" s="1">
        <f t="shared" si="18"/>
        <v>0</v>
      </c>
      <c r="AN13" s="43">
        <v>2.63</v>
      </c>
      <c r="AO13" s="1">
        <f t="shared" si="19"/>
        <v>660.0000000000006</v>
      </c>
      <c r="AP13" s="1">
        <f t="shared" si="21"/>
        <v>53371.999999999985</v>
      </c>
      <c r="AQ13" s="1">
        <f t="shared" si="20"/>
        <v>24925.999999999993</v>
      </c>
      <c r="AU13" s="151"/>
      <c r="AV13" s="151"/>
      <c r="AW13" s="2"/>
      <c r="AX13" s="2"/>
      <c r="AY13" s="2"/>
      <c r="AZ13" s="151"/>
      <c r="BA13" s="151"/>
      <c r="BB13" s="2"/>
    </row>
    <row r="14" spans="1:54" ht="15" customHeight="1" thickBot="1">
      <c r="A14" s="1">
        <v>5</v>
      </c>
      <c r="B14" s="111"/>
      <c r="C14" s="1">
        <f t="shared" si="0"/>
        <v>0</v>
      </c>
      <c r="D14" s="111">
        <v>0.44</v>
      </c>
      <c r="E14" s="1">
        <f t="shared" si="1"/>
        <v>660.0000000000006</v>
      </c>
      <c r="F14" s="43">
        <v>4.467</v>
      </c>
      <c r="G14" s="1">
        <f t="shared" si="2"/>
        <v>131.99999999998545</v>
      </c>
      <c r="H14" s="43">
        <v>1.5293</v>
      </c>
      <c r="I14" s="4">
        <f t="shared" si="3"/>
        <v>1273.8000000000063</v>
      </c>
      <c r="J14" s="43">
        <v>6.82</v>
      </c>
      <c r="K14" s="1">
        <f t="shared" si="4"/>
        <v>7920.000000000007</v>
      </c>
      <c r="L14" s="43"/>
      <c r="M14" s="1">
        <f t="shared" si="5"/>
        <v>0</v>
      </c>
      <c r="N14" s="43">
        <v>7.49</v>
      </c>
      <c r="O14" s="1">
        <f t="shared" si="6"/>
        <v>2640.0000000000023</v>
      </c>
      <c r="P14" s="43"/>
      <c r="Q14" s="1">
        <f t="shared" si="7"/>
        <v>0</v>
      </c>
      <c r="R14" s="43">
        <v>22.37</v>
      </c>
      <c r="S14" s="1">
        <f t="shared" si="8"/>
        <v>44000</v>
      </c>
      <c r="T14" s="43"/>
      <c r="U14" s="1">
        <f t="shared" si="9"/>
        <v>0</v>
      </c>
      <c r="V14" s="43">
        <v>1.23</v>
      </c>
      <c r="W14" s="1">
        <f t="shared" si="10"/>
        <v>9679.999999999989</v>
      </c>
      <c r="X14" s="43"/>
      <c r="Y14" s="1">
        <f t="shared" si="11"/>
        <v>0</v>
      </c>
      <c r="Z14" s="43">
        <v>5.18</v>
      </c>
      <c r="AA14" s="1">
        <f t="shared" si="12"/>
        <v>3520.000000000003</v>
      </c>
      <c r="AB14" s="43">
        <v>0.6862</v>
      </c>
      <c r="AC14" s="1">
        <f t="shared" si="13"/>
        <v>4.399999999999515</v>
      </c>
      <c r="AD14" s="43">
        <v>4.84</v>
      </c>
      <c r="AE14" s="1">
        <f t="shared" si="14"/>
        <v>13199.999999999953</v>
      </c>
      <c r="AF14" s="43"/>
      <c r="AG14" s="1">
        <f t="shared" si="15"/>
        <v>0</v>
      </c>
      <c r="AH14" s="43"/>
      <c r="AI14" s="1">
        <f t="shared" si="16"/>
        <v>0</v>
      </c>
      <c r="AJ14" s="43">
        <v>3.19</v>
      </c>
      <c r="AK14" s="1">
        <f t="shared" si="17"/>
        <v>549.9999999999981</v>
      </c>
      <c r="AL14" s="43"/>
      <c r="AM14" s="1">
        <f t="shared" si="18"/>
        <v>0</v>
      </c>
      <c r="AN14" s="43">
        <v>2.68</v>
      </c>
      <c r="AO14" s="1">
        <f t="shared" si="19"/>
        <v>550.000000000003</v>
      </c>
      <c r="AP14" s="7">
        <f t="shared" si="21"/>
        <v>54225.600000000006</v>
      </c>
      <c r="AQ14" s="1">
        <f t="shared" si="20"/>
        <v>23828.19999999992</v>
      </c>
      <c r="AU14" s="151"/>
      <c r="AV14" s="151"/>
      <c r="AW14" s="2"/>
      <c r="AX14" s="2"/>
      <c r="AY14" s="2"/>
      <c r="AZ14" s="151"/>
      <c r="BA14" s="151"/>
      <c r="BB14" s="2"/>
    </row>
    <row r="15" spans="1:54" ht="15" customHeight="1" thickBot="1">
      <c r="A15" s="1">
        <v>6</v>
      </c>
      <c r="B15" s="111"/>
      <c r="C15" s="1">
        <f t="shared" si="0"/>
        <v>0</v>
      </c>
      <c r="D15" s="111">
        <v>0.45</v>
      </c>
      <c r="E15" s="1">
        <f t="shared" si="1"/>
        <v>660.0000000000006</v>
      </c>
      <c r="F15" s="43">
        <v>4.47</v>
      </c>
      <c r="G15" s="1">
        <f t="shared" si="2"/>
        <v>198.0000000000075</v>
      </c>
      <c r="H15" s="43">
        <v>1.52935</v>
      </c>
      <c r="I15" s="4">
        <f t="shared" si="3"/>
        <v>3.299999999992309</v>
      </c>
      <c r="J15" s="43">
        <v>6.93</v>
      </c>
      <c r="K15" s="1">
        <f t="shared" si="4"/>
        <v>7259.999999999963</v>
      </c>
      <c r="L15" s="43"/>
      <c r="M15" s="1">
        <f t="shared" si="5"/>
        <v>0</v>
      </c>
      <c r="N15" s="43">
        <v>7.53</v>
      </c>
      <c r="O15" s="1">
        <f t="shared" si="6"/>
        <v>2640.0000000000023</v>
      </c>
      <c r="P15" s="43"/>
      <c r="Q15" s="1">
        <f t="shared" si="7"/>
        <v>0</v>
      </c>
      <c r="R15" s="43">
        <v>22.86</v>
      </c>
      <c r="S15" s="1">
        <f t="shared" si="8"/>
        <v>43119.99999999986</v>
      </c>
      <c r="T15" s="43"/>
      <c r="U15" s="1">
        <f t="shared" si="9"/>
        <v>0</v>
      </c>
      <c r="V15" s="43">
        <v>1.35</v>
      </c>
      <c r="W15" s="1">
        <f t="shared" si="10"/>
        <v>10560.00000000001</v>
      </c>
      <c r="X15" s="43"/>
      <c r="Y15" s="1">
        <f t="shared" si="11"/>
        <v>0</v>
      </c>
      <c r="Z15" s="43">
        <v>5.22</v>
      </c>
      <c r="AA15" s="1">
        <f t="shared" si="12"/>
        <v>3520.000000000003</v>
      </c>
      <c r="AB15" s="43">
        <v>0.6862</v>
      </c>
      <c r="AC15" s="1">
        <f t="shared" si="13"/>
        <v>0</v>
      </c>
      <c r="AD15" s="43">
        <v>4.99</v>
      </c>
      <c r="AE15" s="1">
        <f t="shared" si="14"/>
        <v>13200.000000000031</v>
      </c>
      <c r="AF15" s="43"/>
      <c r="AG15" s="1">
        <f t="shared" si="15"/>
        <v>0</v>
      </c>
      <c r="AH15" s="43"/>
      <c r="AI15" s="1">
        <f t="shared" si="16"/>
        <v>0</v>
      </c>
      <c r="AJ15" s="43">
        <v>3.23</v>
      </c>
      <c r="AK15" s="1">
        <f t="shared" si="17"/>
        <v>440.0000000000004</v>
      </c>
      <c r="AL15" s="43"/>
      <c r="AM15" s="1">
        <f t="shared" si="18"/>
        <v>0</v>
      </c>
      <c r="AN15" s="43">
        <v>2.74</v>
      </c>
      <c r="AO15" s="1">
        <f t="shared" si="19"/>
        <v>660.0000000000006</v>
      </c>
      <c r="AP15" s="1">
        <f t="shared" si="21"/>
        <v>52799.999999999825</v>
      </c>
      <c r="AQ15" s="1">
        <f t="shared" si="20"/>
        <v>25934.700000000055</v>
      </c>
      <c r="AU15" s="151"/>
      <c r="AV15" s="151"/>
      <c r="AW15" s="2"/>
      <c r="AX15" s="2"/>
      <c r="AY15" s="2"/>
      <c r="AZ15" s="151"/>
      <c r="BA15" s="151"/>
      <c r="BB15" s="2"/>
    </row>
    <row r="16" spans="1:54" ht="15" customHeight="1" thickBot="1">
      <c r="A16" s="1">
        <v>7</v>
      </c>
      <c r="B16" s="111"/>
      <c r="C16" s="1">
        <f t="shared" si="0"/>
        <v>0</v>
      </c>
      <c r="D16" s="111">
        <v>0.47</v>
      </c>
      <c r="E16" s="1">
        <f t="shared" si="1"/>
        <v>1319.9999999999975</v>
      </c>
      <c r="F16" s="43">
        <v>4.477</v>
      </c>
      <c r="G16" s="1">
        <f t="shared" si="2"/>
        <v>462.00000000003706</v>
      </c>
      <c r="H16" s="43">
        <v>1.52938</v>
      </c>
      <c r="I16" s="4">
        <f t="shared" si="3"/>
        <v>1.9799999999983164</v>
      </c>
      <c r="J16" s="43">
        <v>7.06</v>
      </c>
      <c r="K16" s="1">
        <f t="shared" si="4"/>
        <v>8579.999999999993</v>
      </c>
      <c r="L16" s="43"/>
      <c r="M16" s="1">
        <f t="shared" si="5"/>
        <v>0</v>
      </c>
      <c r="N16" s="43">
        <v>7.58</v>
      </c>
      <c r="O16" s="1">
        <f t="shared" si="6"/>
        <v>3299.999999999988</v>
      </c>
      <c r="P16" s="43"/>
      <c r="Q16" s="1">
        <f t="shared" si="7"/>
        <v>0</v>
      </c>
      <c r="R16" s="43">
        <v>23.36</v>
      </c>
      <c r="S16" s="1">
        <f t="shared" si="8"/>
        <v>44000</v>
      </c>
      <c r="T16" s="43"/>
      <c r="U16" s="1">
        <f t="shared" si="9"/>
        <v>0</v>
      </c>
      <c r="V16" s="43">
        <v>1.46</v>
      </c>
      <c r="W16" s="1">
        <f t="shared" si="10"/>
        <v>9679.999999999989</v>
      </c>
      <c r="X16" s="43"/>
      <c r="Y16" s="1">
        <f t="shared" si="11"/>
        <v>0</v>
      </c>
      <c r="Z16" s="43">
        <v>5.26</v>
      </c>
      <c r="AA16" s="1">
        <f t="shared" si="12"/>
        <v>3520.000000000003</v>
      </c>
      <c r="AB16" s="43">
        <v>0.6862</v>
      </c>
      <c r="AC16" s="1">
        <f t="shared" si="13"/>
        <v>0</v>
      </c>
      <c r="AD16" s="43">
        <v>5.15</v>
      </c>
      <c r="AE16" s="1">
        <f t="shared" si="14"/>
        <v>14080.000000000013</v>
      </c>
      <c r="AF16" s="43"/>
      <c r="AG16" s="1">
        <f t="shared" si="15"/>
        <v>0</v>
      </c>
      <c r="AH16" s="43"/>
      <c r="AI16" s="1">
        <f t="shared" si="16"/>
        <v>0</v>
      </c>
      <c r="AJ16" s="43">
        <v>3.28</v>
      </c>
      <c r="AK16" s="1">
        <f t="shared" si="17"/>
        <v>549.9999999999981</v>
      </c>
      <c r="AL16" s="43"/>
      <c r="AM16" s="1">
        <f t="shared" si="18"/>
        <v>0</v>
      </c>
      <c r="AN16" s="43">
        <v>2.79</v>
      </c>
      <c r="AO16" s="1">
        <f t="shared" si="19"/>
        <v>549.9999999999981</v>
      </c>
      <c r="AP16" s="7">
        <f t="shared" si="21"/>
        <v>54229.99999999999</v>
      </c>
      <c r="AQ16" s="1">
        <f t="shared" si="20"/>
        <v>26970.02000000003</v>
      </c>
      <c r="AU16" s="151"/>
      <c r="AV16" s="151"/>
      <c r="AW16" s="2"/>
      <c r="AX16" s="2"/>
      <c r="AY16" s="2"/>
      <c r="AZ16" s="151"/>
      <c r="BA16" s="151"/>
      <c r="BB16" s="2"/>
    </row>
    <row r="17" spans="1:54" ht="15" customHeight="1" thickBot="1">
      <c r="A17" s="1">
        <v>8</v>
      </c>
      <c r="B17" s="111"/>
      <c r="C17" s="1">
        <f t="shared" si="0"/>
        <v>0</v>
      </c>
      <c r="D17" s="111">
        <v>0.48</v>
      </c>
      <c r="E17" s="1">
        <f t="shared" si="1"/>
        <v>660.0000000000006</v>
      </c>
      <c r="F17" s="43">
        <v>4.485</v>
      </c>
      <c r="G17" s="1">
        <f t="shared" si="2"/>
        <v>528.0000000000005</v>
      </c>
      <c r="H17" s="43">
        <v>1.52938</v>
      </c>
      <c r="I17" s="4">
        <f t="shared" si="3"/>
        <v>0</v>
      </c>
      <c r="J17" s="43">
        <v>7.19</v>
      </c>
      <c r="K17" s="1">
        <f t="shared" si="4"/>
        <v>8580.000000000051</v>
      </c>
      <c r="L17" s="43"/>
      <c r="M17" s="1">
        <f t="shared" si="5"/>
        <v>0</v>
      </c>
      <c r="N17" s="43">
        <v>7.62</v>
      </c>
      <c r="O17" s="1">
        <f t="shared" si="6"/>
        <v>2640.0000000000023</v>
      </c>
      <c r="P17" s="43"/>
      <c r="Q17" s="1">
        <f t="shared" si="7"/>
        <v>0</v>
      </c>
      <c r="R17" s="43">
        <v>23.84</v>
      </c>
      <c r="S17" s="1">
        <f t="shared" si="8"/>
        <v>42240.00000000004</v>
      </c>
      <c r="T17" s="43"/>
      <c r="U17" s="1">
        <f t="shared" si="9"/>
        <v>0</v>
      </c>
      <c r="V17" s="43">
        <v>1.58</v>
      </c>
      <c r="W17" s="1">
        <f t="shared" si="10"/>
        <v>10560.00000000001</v>
      </c>
      <c r="X17" s="43"/>
      <c r="Y17" s="1">
        <f t="shared" si="11"/>
        <v>0</v>
      </c>
      <c r="Z17" s="43">
        <v>5.28</v>
      </c>
      <c r="AA17" s="1">
        <f t="shared" si="12"/>
        <v>1760.0000000000407</v>
      </c>
      <c r="AB17" s="43">
        <v>0.68655</v>
      </c>
      <c r="AC17" s="1">
        <f t="shared" si="13"/>
        <v>30.799999999996608</v>
      </c>
      <c r="AD17" s="43">
        <v>5.27</v>
      </c>
      <c r="AE17" s="1">
        <f t="shared" si="14"/>
        <v>10559.99999999993</v>
      </c>
      <c r="AF17" s="43"/>
      <c r="AG17" s="1">
        <f t="shared" si="15"/>
        <v>0</v>
      </c>
      <c r="AH17" s="43"/>
      <c r="AI17" s="1">
        <f t="shared" si="16"/>
        <v>0</v>
      </c>
      <c r="AJ17" s="43">
        <v>3.33</v>
      </c>
      <c r="AK17" s="1">
        <f t="shared" si="17"/>
        <v>550.000000000003</v>
      </c>
      <c r="AL17" s="43"/>
      <c r="AM17" s="1">
        <f t="shared" si="18"/>
        <v>0</v>
      </c>
      <c r="AN17" s="43">
        <v>2.86</v>
      </c>
      <c r="AO17" s="1">
        <f t="shared" si="19"/>
        <v>769.9999999999983</v>
      </c>
      <c r="AP17" s="1">
        <f t="shared" si="21"/>
        <v>51339.200000000135</v>
      </c>
      <c r="AQ17" s="1">
        <f t="shared" si="20"/>
        <v>23517.99999999994</v>
      </c>
      <c r="AU17" s="151"/>
      <c r="AV17" s="151"/>
      <c r="AW17" s="2"/>
      <c r="AX17" s="2"/>
      <c r="AY17" s="2"/>
      <c r="AZ17" s="151"/>
      <c r="BA17" s="151"/>
      <c r="BB17" s="2"/>
    </row>
    <row r="18" spans="1:54" ht="15" customHeight="1" thickBot="1">
      <c r="A18" s="1">
        <v>9</v>
      </c>
      <c r="B18" s="111"/>
      <c r="C18" s="1">
        <f t="shared" si="0"/>
        <v>0</v>
      </c>
      <c r="D18" s="111">
        <v>0.5</v>
      </c>
      <c r="E18" s="1">
        <f t="shared" si="1"/>
        <v>1320.0000000000011</v>
      </c>
      <c r="F18" s="43">
        <v>4.485</v>
      </c>
      <c r="G18" s="1">
        <f t="shared" si="2"/>
        <v>0</v>
      </c>
      <c r="H18" s="43">
        <v>1.544</v>
      </c>
      <c r="I18" s="4">
        <f t="shared" si="3"/>
        <v>964.9200000000051</v>
      </c>
      <c r="J18" s="43">
        <v>7.32</v>
      </c>
      <c r="K18" s="1">
        <f t="shared" si="4"/>
        <v>8579.999999999993</v>
      </c>
      <c r="L18" s="43"/>
      <c r="M18" s="1">
        <f t="shared" si="5"/>
        <v>0</v>
      </c>
      <c r="N18" s="43">
        <v>7.64</v>
      </c>
      <c r="O18" s="1">
        <f t="shared" si="6"/>
        <v>1319.9999999999718</v>
      </c>
      <c r="P18" s="43"/>
      <c r="Q18" s="1">
        <f t="shared" si="7"/>
        <v>0</v>
      </c>
      <c r="R18" s="43">
        <v>24.31</v>
      </c>
      <c r="S18" s="1">
        <f t="shared" si="8"/>
        <v>41359.9999999999</v>
      </c>
      <c r="T18" s="43"/>
      <c r="U18" s="1">
        <f t="shared" si="9"/>
        <v>0</v>
      </c>
      <c r="V18" s="43">
        <v>1.72</v>
      </c>
      <c r="W18" s="1">
        <f t="shared" si="10"/>
        <v>12319.99999999999</v>
      </c>
      <c r="X18" s="43"/>
      <c r="Y18" s="1">
        <f t="shared" si="11"/>
        <v>0</v>
      </c>
      <c r="Z18" s="43">
        <v>5.29</v>
      </c>
      <c r="AA18" s="1">
        <f t="shared" si="12"/>
        <v>879.9999999999812</v>
      </c>
      <c r="AB18" s="43">
        <v>0.6885</v>
      </c>
      <c r="AC18" s="1">
        <f t="shared" si="13"/>
        <v>171.60000000000065</v>
      </c>
      <c r="AD18" s="43">
        <v>5.37</v>
      </c>
      <c r="AE18" s="1">
        <f t="shared" si="14"/>
        <v>8800.000000000047</v>
      </c>
      <c r="AF18" s="43"/>
      <c r="AG18" s="1">
        <f t="shared" si="15"/>
        <v>0</v>
      </c>
      <c r="AH18" s="43"/>
      <c r="AI18" s="1">
        <f t="shared" si="16"/>
        <v>0</v>
      </c>
      <c r="AJ18" s="43">
        <v>3.38</v>
      </c>
      <c r="AK18" s="1">
        <f t="shared" si="17"/>
        <v>549.9999999999981</v>
      </c>
      <c r="AL18" s="43"/>
      <c r="AM18" s="1">
        <f t="shared" si="18"/>
        <v>0</v>
      </c>
      <c r="AN18" s="43">
        <v>2.92</v>
      </c>
      <c r="AO18" s="1">
        <f t="shared" si="19"/>
        <v>660.0000000000006</v>
      </c>
      <c r="AP18" s="7">
        <f t="shared" si="21"/>
        <v>48778.39999999987</v>
      </c>
      <c r="AQ18" s="1">
        <f t="shared" si="20"/>
        <v>20815.080000000005</v>
      </c>
      <c r="AU18" s="151"/>
      <c r="AV18" s="151"/>
      <c r="AW18" s="2"/>
      <c r="AX18" s="2"/>
      <c r="AY18" s="2"/>
      <c r="AZ18" s="151"/>
      <c r="BA18" s="151"/>
      <c r="BB18" s="2"/>
    </row>
    <row r="19" spans="1:54" ht="15" customHeight="1" thickBot="1">
      <c r="A19" s="1">
        <v>10</v>
      </c>
      <c r="B19" s="111"/>
      <c r="C19" s="1">
        <f t="shared" si="0"/>
        <v>0</v>
      </c>
      <c r="D19" s="111">
        <v>0.52</v>
      </c>
      <c r="E19" s="1">
        <f t="shared" si="1"/>
        <v>1320.0000000000011</v>
      </c>
      <c r="F19" s="43">
        <v>4.485</v>
      </c>
      <c r="G19" s="1">
        <f t="shared" si="2"/>
        <v>0</v>
      </c>
      <c r="H19" s="43">
        <v>1.565</v>
      </c>
      <c r="I19" s="4">
        <f t="shared" si="3"/>
        <v>1385.9999999999939</v>
      </c>
      <c r="J19" s="43">
        <v>7.48</v>
      </c>
      <c r="K19" s="1">
        <f t="shared" si="4"/>
        <v>10560.00000000001</v>
      </c>
      <c r="L19" s="43"/>
      <c r="M19" s="1">
        <f t="shared" si="5"/>
        <v>0</v>
      </c>
      <c r="N19" s="43">
        <v>7.67</v>
      </c>
      <c r="O19" s="1">
        <f t="shared" si="6"/>
        <v>1980.0000000000164</v>
      </c>
      <c r="P19" s="43"/>
      <c r="Q19" s="1">
        <f t="shared" si="7"/>
        <v>0</v>
      </c>
      <c r="R19" s="43">
        <v>24.8</v>
      </c>
      <c r="S19" s="1">
        <f t="shared" si="8"/>
        <v>43120.000000000175</v>
      </c>
      <c r="T19" s="43"/>
      <c r="U19" s="1">
        <f t="shared" si="9"/>
        <v>0</v>
      </c>
      <c r="V19" s="43">
        <v>1.81</v>
      </c>
      <c r="W19" s="1">
        <f t="shared" si="10"/>
        <v>7920.000000000007</v>
      </c>
      <c r="X19" s="43"/>
      <c r="Y19" s="1">
        <f t="shared" si="11"/>
        <v>0</v>
      </c>
      <c r="Z19" s="43">
        <v>5.3</v>
      </c>
      <c r="AA19" s="1">
        <f t="shared" si="12"/>
        <v>879.9999999999812</v>
      </c>
      <c r="AB19" s="43">
        <v>0.68853</v>
      </c>
      <c r="AC19" s="1">
        <f t="shared" si="13"/>
        <v>2.6399999999977553</v>
      </c>
      <c r="AD19" s="43">
        <v>5.49</v>
      </c>
      <c r="AE19" s="1">
        <f t="shared" si="14"/>
        <v>10560.00000000001</v>
      </c>
      <c r="AF19" s="43"/>
      <c r="AG19" s="1">
        <f t="shared" si="15"/>
        <v>0</v>
      </c>
      <c r="AH19" s="43"/>
      <c r="AI19" s="1">
        <f t="shared" si="16"/>
        <v>0</v>
      </c>
      <c r="AJ19" s="43">
        <v>3.43</v>
      </c>
      <c r="AK19" s="1">
        <f t="shared" si="17"/>
        <v>550.000000000003</v>
      </c>
      <c r="AL19" s="43"/>
      <c r="AM19" s="1">
        <f t="shared" si="18"/>
        <v>0</v>
      </c>
      <c r="AN19" s="43">
        <v>2.97</v>
      </c>
      <c r="AO19" s="1">
        <f t="shared" si="19"/>
        <v>550.000000000003</v>
      </c>
      <c r="AP19" s="1">
        <f t="shared" si="21"/>
        <v>52687.36000000016</v>
      </c>
      <c r="AQ19" s="1">
        <f t="shared" si="20"/>
        <v>18524.000000000033</v>
      </c>
      <c r="AU19" s="151"/>
      <c r="AV19" s="151"/>
      <c r="AW19" s="2"/>
      <c r="AX19" s="2"/>
      <c r="AY19" s="2"/>
      <c r="AZ19" s="151"/>
      <c r="BA19" s="151"/>
      <c r="BB19" s="2"/>
    </row>
    <row r="20" spans="1:54" ht="15" customHeight="1" thickBot="1">
      <c r="A20" s="1">
        <v>11</v>
      </c>
      <c r="B20" s="111"/>
      <c r="C20" s="1">
        <f t="shared" si="0"/>
        <v>0</v>
      </c>
      <c r="D20" s="111">
        <v>0.54</v>
      </c>
      <c r="E20" s="1">
        <f t="shared" si="1"/>
        <v>1320.0000000000011</v>
      </c>
      <c r="F20" s="43">
        <v>4.487</v>
      </c>
      <c r="G20" s="1">
        <f t="shared" si="2"/>
        <v>131.99999999998545</v>
      </c>
      <c r="H20" s="43">
        <v>1.568</v>
      </c>
      <c r="I20" s="4">
        <f t="shared" si="3"/>
        <v>198.0000000000075</v>
      </c>
      <c r="J20" s="43">
        <v>7.68</v>
      </c>
      <c r="K20" s="1">
        <f t="shared" si="4"/>
        <v>13199.999999999953</v>
      </c>
      <c r="L20" s="43"/>
      <c r="M20" s="1">
        <f t="shared" si="5"/>
        <v>0</v>
      </c>
      <c r="N20" s="43">
        <v>7.7</v>
      </c>
      <c r="O20" s="1">
        <f t="shared" si="6"/>
        <v>1980.0000000000164</v>
      </c>
      <c r="P20" s="43"/>
      <c r="Q20" s="1">
        <f t="shared" si="7"/>
        <v>0</v>
      </c>
      <c r="R20" s="43">
        <v>25.53</v>
      </c>
      <c r="S20" s="1">
        <f t="shared" si="8"/>
        <v>64240.00000000004</v>
      </c>
      <c r="T20" s="43"/>
      <c r="U20" s="1">
        <f t="shared" si="9"/>
        <v>0</v>
      </c>
      <c r="V20" s="43">
        <v>1.99</v>
      </c>
      <c r="W20" s="1">
        <f t="shared" si="10"/>
        <v>15839.999999999995</v>
      </c>
      <c r="X20" s="43"/>
      <c r="Y20" s="1">
        <f t="shared" si="11"/>
        <v>0</v>
      </c>
      <c r="Z20" s="43">
        <v>5.31</v>
      </c>
      <c r="AA20" s="1">
        <f t="shared" si="12"/>
        <v>879.9999999999812</v>
      </c>
      <c r="AB20" s="43">
        <v>0.69053</v>
      </c>
      <c r="AC20" s="1">
        <f t="shared" si="13"/>
        <v>176.00000000000017</v>
      </c>
      <c r="AD20" s="43">
        <v>5.63</v>
      </c>
      <c r="AE20" s="1">
        <f t="shared" si="14"/>
        <v>12319.999999999973</v>
      </c>
      <c r="AF20" s="43"/>
      <c r="AG20" s="1">
        <f t="shared" si="15"/>
        <v>0</v>
      </c>
      <c r="AH20" s="43"/>
      <c r="AI20" s="1">
        <f t="shared" si="16"/>
        <v>0</v>
      </c>
      <c r="AJ20" s="43">
        <v>3.48</v>
      </c>
      <c r="AK20" s="1">
        <f t="shared" si="17"/>
        <v>549.9999999999981</v>
      </c>
      <c r="AL20" s="43"/>
      <c r="AM20" s="1">
        <f t="shared" si="18"/>
        <v>0</v>
      </c>
      <c r="AN20" s="43">
        <v>3.02</v>
      </c>
      <c r="AO20" s="1">
        <f t="shared" si="19"/>
        <v>549.9999999999981</v>
      </c>
      <c r="AP20" s="7">
        <f t="shared" si="21"/>
        <v>76273.99999999997</v>
      </c>
      <c r="AQ20" s="1">
        <f t="shared" si="20"/>
        <v>29523.999999999967</v>
      </c>
      <c r="AU20" s="151"/>
      <c r="AV20" s="151"/>
      <c r="AW20" s="2"/>
      <c r="AX20" s="2"/>
      <c r="AY20" s="2"/>
      <c r="AZ20" s="151"/>
      <c r="BA20" s="151"/>
      <c r="BB20" s="2"/>
    </row>
    <row r="21" spans="1:54" ht="15" customHeight="1" thickBot="1">
      <c r="A21" s="1">
        <v>12</v>
      </c>
      <c r="B21" s="111"/>
      <c r="C21" s="1">
        <f t="shared" si="0"/>
        <v>0</v>
      </c>
      <c r="D21" s="111">
        <v>0.56</v>
      </c>
      <c r="E21" s="1">
        <f t="shared" si="1"/>
        <v>1320.0000000000011</v>
      </c>
      <c r="F21" s="43">
        <v>4.487</v>
      </c>
      <c r="G21" s="1">
        <f t="shared" si="2"/>
        <v>0</v>
      </c>
      <c r="H21" s="43">
        <v>1.576</v>
      </c>
      <c r="I21" s="4">
        <f t="shared" si="3"/>
        <v>528.0000000000005</v>
      </c>
      <c r="J21" s="43">
        <v>7.877</v>
      </c>
      <c r="K21" s="1">
        <f t="shared" si="4"/>
        <v>13002.000000000004</v>
      </c>
      <c r="L21" s="43"/>
      <c r="M21" s="1">
        <f t="shared" si="5"/>
        <v>0</v>
      </c>
      <c r="N21" s="43">
        <v>7.74</v>
      </c>
      <c r="O21" s="1">
        <f t="shared" si="6"/>
        <v>2640.0000000000023</v>
      </c>
      <c r="P21" s="43"/>
      <c r="Q21" s="1">
        <f t="shared" si="7"/>
        <v>0</v>
      </c>
      <c r="R21" s="43">
        <v>25.77</v>
      </c>
      <c r="S21" s="1">
        <f t="shared" si="8"/>
        <v>21119.99999999986</v>
      </c>
      <c r="T21" s="43"/>
      <c r="U21" s="1">
        <f t="shared" si="9"/>
        <v>0</v>
      </c>
      <c r="V21" s="43">
        <v>2.1</v>
      </c>
      <c r="W21" s="1">
        <f t="shared" si="10"/>
        <v>9680.00000000001</v>
      </c>
      <c r="X21" s="43"/>
      <c r="Y21" s="1">
        <f t="shared" si="11"/>
        <v>0</v>
      </c>
      <c r="Z21" s="43">
        <v>5.32</v>
      </c>
      <c r="AA21" s="1">
        <f t="shared" si="12"/>
        <v>880.0000000000593</v>
      </c>
      <c r="AB21" s="43">
        <v>0.69345</v>
      </c>
      <c r="AC21" s="1">
        <f t="shared" si="13"/>
        <v>256.960000000003</v>
      </c>
      <c r="AD21" s="43">
        <v>5.83</v>
      </c>
      <c r="AE21" s="1">
        <f t="shared" si="14"/>
        <v>17600.000000000015</v>
      </c>
      <c r="AF21" s="43"/>
      <c r="AG21" s="1">
        <f t="shared" si="15"/>
        <v>0</v>
      </c>
      <c r="AH21" s="43"/>
      <c r="AI21" s="1">
        <f t="shared" si="16"/>
        <v>0</v>
      </c>
      <c r="AJ21" s="43">
        <v>3.52</v>
      </c>
      <c r="AK21" s="1">
        <f t="shared" si="17"/>
        <v>440.0000000000004</v>
      </c>
      <c r="AL21" s="43"/>
      <c r="AM21" s="1">
        <f t="shared" si="18"/>
        <v>0</v>
      </c>
      <c r="AN21" s="43">
        <v>3.07</v>
      </c>
      <c r="AO21" s="1">
        <f t="shared" si="19"/>
        <v>549.9999999999981</v>
      </c>
      <c r="AP21" s="1">
        <f t="shared" si="21"/>
        <v>32985.03999999991</v>
      </c>
      <c r="AQ21" s="1">
        <f t="shared" si="20"/>
        <v>28842.00000000003</v>
      </c>
      <c r="AU21" s="151"/>
      <c r="AV21" s="151"/>
      <c r="AW21" s="2"/>
      <c r="AX21" s="2"/>
      <c r="AY21" s="2"/>
      <c r="AZ21" s="151"/>
      <c r="BA21" s="151"/>
      <c r="BB21" s="2"/>
    </row>
    <row r="22" spans="1:54" ht="15" customHeight="1" thickBot="1">
      <c r="A22" s="1">
        <v>13</v>
      </c>
      <c r="B22" s="111"/>
      <c r="C22" s="1">
        <f t="shared" si="0"/>
        <v>0</v>
      </c>
      <c r="D22" s="111">
        <v>0.58</v>
      </c>
      <c r="E22" s="1">
        <f t="shared" si="1"/>
        <v>1319.9999999999939</v>
      </c>
      <c r="F22" s="43">
        <v>4.487</v>
      </c>
      <c r="G22" s="1">
        <f t="shared" si="2"/>
        <v>0</v>
      </c>
      <c r="H22" s="43">
        <v>1.583</v>
      </c>
      <c r="I22" s="4">
        <f t="shared" si="3"/>
        <v>461.99999999999307</v>
      </c>
      <c r="J22" s="43">
        <v>8.09</v>
      </c>
      <c r="K22" s="1">
        <f t="shared" si="4"/>
        <v>14058.000000000005</v>
      </c>
      <c r="L22" s="43"/>
      <c r="M22" s="1">
        <f t="shared" si="5"/>
        <v>0</v>
      </c>
      <c r="N22" s="43">
        <v>7.78</v>
      </c>
      <c r="O22" s="1">
        <f t="shared" si="6"/>
        <v>2640.0000000000023</v>
      </c>
      <c r="P22" s="43"/>
      <c r="Q22" s="1">
        <f t="shared" si="7"/>
        <v>0</v>
      </c>
      <c r="R22" s="43">
        <v>26.25</v>
      </c>
      <c r="S22" s="1">
        <f t="shared" si="8"/>
        <v>42240.00000000004</v>
      </c>
      <c r="T22" s="43"/>
      <c r="U22" s="1">
        <f t="shared" si="9"/>
        <v>0</v>
      </c>
      <c r="V22" s="43">
        <v>2.21</v>
      </c>
      <c r="W22" s="1">
        <f t="shared" si="10"/>
        <v>9679.999999999989</v>
      </c>
      <c r="X22" s="43"/>
      <c r="Y22" s="1">
        <f t="shared" si="11"/>
        <v>0</v>
      </c>
      <c r="Z22" s="43">
        <v>5.33</v>
      </c>
      <c r="AA22" s="1">
        <f t="shared" si="12"/>
        <v>879.9999999999812</v>
      </c>
      <c r="AB22" s="43">
        <v>0.6951</v>
      </c>
      <c r="AC22" s="1">
        <f t="shared" si="13"/>
        <v>145.20000000000354</v>
      </c>
      <c r="AD22" s="43">
        <v>5.98</v>
      </c>
      <c r="AE22" s="1">
        <f t="shared" si="14"/>
        <v>13200.000000000031</v>
      </c>
      <c r="AF22" s="43"/>
      <c r="AG22" s="1">
        <f t="shared" si="15"/>
        <v>0</v>
      </c>
      <c r="AH22" s="43"/>
      <c r="AI22" s="1">
        <f t="shared" si="16"/>
        <v>0</v>
      </c>
      <c r="AJ22" s="43">
        <v>3.58</v>
      </c>
      <c r="AK22" s="1">
        <f t="shared" si="17"/>
        <v>660.0000000000006</v>
      </c>
      <c r="AL22" s="43"/>
      <c r="AM22" s="1">
        <f t="shared" si="18"/>
        <v>0</v>
      </c>
      <c r="AN22" s="43">
        <v>3.12</v>
      </c>
      <c r="AO22" s="1">
        <f t="shared" si="19"/>
        <v>550.000000000003</v>
      </c>
      <c r="AP22" s="7">
        <f t="shared" si="21"/>
        <v>55052.80000000002</v>
      </c>
      <c r="AQ22" s="1">
        <f t="shared" si="20"/>
        <v>24508.000000000025</v>
      </c>
      <c r="AU22" s="151"/>
      <c r="AV22" s="151"/>
      <c r="AW22" s="2"/>
      <c r="AX22" s="2"/>
      <c r="AY22" s="2"/>
      <c r="AZ22" s="151"/>
      <c r="BA22" s="151"/>
      <c r="BB22" s="2"/>
    </row>
    <row r="23" spans="1:54" ht="15" customHeight="1" thickBot="1">
      <c r="A23" s="1">
        <v>14</v>
      </c>
      <c r="B23" s="111"/>
      <c r="C23" s="1">
        <f t="shared" si="0"/>
        <v>0</v>
      </c>
      <c r="D23" s="111">
        <v>0.61</v>
      </c>
      <c r="E23" s="1">
        <f t="shared" si="1"/>
        <v>1980.0000000000018</v>
      </c>
      <c r="F23" s="43">
        <v>4.488</v>
      </c>
      <c r="G23" s="1">
        <f t="shared" si="2"/>
        <v>66.00000000002204</v>
      </c>
      <c r="H23" s="43">
        <v>1.602</v>
      </c>
      <c r="I23" s="4">
        <f t="shared" si="3"/>
        <v>1254.0000000000084</v>
      </c>
      <c r="J23" s="43">
        <v>8.296</v>
      </c>
      <c r="K23" s="1">
        <f t="shared" si="4"/>
        <v>13595.999999999967</v>
      </c>
      <c r="L23" s="43"/>
      <c r="M23" s="1">
        <f t="shared" si="5"/>
        <v>0</v>
      </c>
      <c r="N23" s="43">
        <v>7.82</v>
      </c>
      <c r="O23" s="1">
        <f t="shared" si="6"/>
        <v>2640.0000000000023</v>
      </c>
      <c r="P23" s="43"/>
      <c r="Q23" s="1">
        <f t="shared" si="7"/>
        <v>0</v>
      </c>
      <c r="R23" s="43">
        <v>26.71</v>
      </c>
      <c r="S23" s="1">
        <f t="shared" si="8"/>
        <v>40480.00000000007</v>
      </c>
      <c r="T23" s="43"/>
      <c r="U23" s="1">
        <f t="shared" si="9"/>
        <v>0</v>
      </c>
      <c r="V23" s="43">
        <v>2.34</v>
      </c>
      <c r="W23" s="1">
        <f t="shared" si="10"/>
        <v>11439.99999999999</v>
      </c>
      <c r="X23" s="43"/>
      <c r="Y23" s="1">
        <f t="shared" si="11"/>
        <v>0</v>
      </c>
      <c r="Z23" s="43">
        <v>5.36</v>
      </c>
      <c r="AA23" s="1">
        <f t="shared" si="12"/>
        <v>2640.000000000022</v>
      </c>
      <c r="AB23" s="43">
        <v>0.69513</v>
      </c>
      <c r="AC23" s="1">
        <f t="shared" si="13"/>
        <v>2.6399999999977553</v>
      </c>
      <c r="AD23" s="43">
        <v>6.05</v>
      </c>
      <c r="AE23" s="1">
        <f t="shared" si="14"/>
        <v>6159.999999999947</v>
      </c>
      <c r="AF23" s="43"/>
      <c r="AG23" s="1">
        <f t="shared" si="15"/>
        <v>0</v>
      </c>
      <c r="AH23" s="43"/>
      <c r="AI23" s="1">
        <f t="shared" si="16"/>
        <v>0</v>
      </c>
      <c r="AJ23" s="43">
        <v>3.63</v>
      </c>
      <c r="AK23" s="1">
        <f t="shared" si="17"/>
        <v>549.9999999999981</v>
      </c>
      <c r="AL23" s="43"/>
      <c r="AM23" s="1">
        <f t="shared" si="18"/>
        <v>0</v>
      </c>
      <c r="AN23" s="43">
        <v>3.18</v>
      </c>
      <c r="AO23" s="1">
        <f t="shared" si="19"/>
        <v>660.0000000000006</v>
      </c>
      <c r="AP23" s="1">
        <f t="shared" si="21"/>
        <v>54183.36000000006</v>
      </c>
      <c r="AQ23" s="1">
        <f t="shared" si="20"/>
        <v>18391.999999999956</v>
      </c>
      <c r="AU23" s="151"/>
      <c r="AV23" s="151"/>
      <c r="AW23" s="2"/>
      <c r="AX23" s="2"/>
      <c r="AY23" s="2"/>
      <c r="AZ23" s="151"/>
      <c r="BA23" s="151"/>
      <c r="BB23" s="2"/>
    </row>
    <row r="24" spans="1:54" ht="15" customHeight="1" thickBot="1">
      <c r="A24" s="1">
        <v>15</v>
      </c>
      <c r="B24" s="111"/>
      <c r="C24" s="1">
        <f t="shared" si="0"/>
        <v>0</v>
      </c>
      <c r="D24" s="111">
        <v>0.64</v>
      </c>
      <c r="E24" s="1">
        <f t="shared" si="1"/>
        <v>1980.0000000000018</v>
      </c>
      <c r="F24" s="43">
        <v>4.488</v>
      </c>
      <c r="G24" s="1">
        <f t="shared" si="2"/>
        <v>0</v>
      </c>
      <c r="H24" s="43">
        <v>1.617</v>
      </c>
      <c r="I24" s="4">
        <f t="shared" si="3"/>
        <v>989.9999999999935</v>
      </c>
      <c r="J24" s="43">
        <v>8.5</v>
      </c>
      <c r="K24" s="1">
        <f t="shared" si="4"/>
        <v>13464.000000000042</v>
      </c>
      <c r="L24" s="43"/>
      <c r="M24" s="1">
        <f t="shared" si="5"/>
        <v>0</v>
      </c>
      <c r="N24" s="43">
        <v>7.86</v>
      </c>
      <c r="O24" s="1">
        <f t="shared" si="6"/>
        <v>2640.0000000000023</v>
      </c>
      <c r="P24" s="43"/>
      <c r="Q24" s="1">
        <f t="shared" si="7"/>
        <v>0</v>
      </c>
      <c r="R24" s="43">
        <v>27.21</v>
      </c>
      <c r="S24" s="1">
        <f t="shared" si="8"/>
        <v>44000</v>
      </c>
      <c r="T24" s="43"/>
      <c r="U24" s="1">
        <f t="shared" si="9"/>
        <v>0</v>
      </c>
      <c r="V24" s="43">
        <v>2.47</v>
      </c>
      <c r="W24" s="1">
        <f t="shared" si="10"/>
        <v>11440.00000000003</v>
      </c>
      <c r="X24" s="43"/>
      <c r="Y24" s="1">
        <f t="shared" si="11"/>
        <v>0</v>
      </c>
      <c r="Z24" s="43">
        <v>5.39</v>
      </c>
      <c r="AA24" s="1">
        <f t="shared" si="12"/>
        <v>2639.9999999999436</v>
      </c>
      <c r="AB24" s="43">
        <v>0.69575</v>
      </c>
      <c r="AC24" s="1">
        <f t="shared" si="13"/>
        <v>54.559999999995945</v>
      </c>
      <c r="AD24" s="43">
        <v>6.2</v>
      </c>
      <c r="AE24" s="1">
        <f t="shared" si="14"/>
        <v>13200.000000000031</v>
      </c>
      <c r="AF24" s="43"/>
      <c r="AG24" s="1">
        <f t="shared" si="15"/>
        <v>0</v>
      </c>
      <c r="AH24" s="43"/>
      <c r="AI24" s="1">
        <f t="shared" si="16"/>
        <v>0</v>
      </c>
      <c r="AJ24" s="43">
        <v>3.69</v>
      </c>
      <c r="AK24" s="1">
        <f t="shared" si="17"/>
        <v>660.0000000000006</v>
      </c>
      <c r="AL24" s="43"/>
      <c r="AM24" s="1">
        <f t="shared" si="18"/>
        <v>0</v>
      </c>
      <c r="AN24" s="43">
        <v>3.24</v>
      </c>
      <c r="AO24" s="1">
        <f t="shared" si="19"/>
        <v>660.0000000000006</v>
      </c>
      <c r="AP24" s="7">
        <f t="shared" si="21"/>
        <v>57409.43999999999</v>
      </c>
      <c r="AQ24" s="1">
        <f t="shared" si="20"/>
        <v>25630.00000000007</v>
      </c>
      <c r="AU24" s="151"/>
      <c r="AV24" s="151"/>
      <c r="AW24" s="2"/>
      <c r="AX24" s="2"/>
      <c r="AY24" s="2"/>
      <c r="AZ24" s="151"/>
      <c r="BA24" s="151"/>
      <c r="BB24" s="2"/>
    </row>
    <row r="25" spans="1:54" ht="15" customHeight="1" thickBot="1">
      <c r="A25" s="1">
        <v>16</v>
      </c>
      <c r="B25" s="111"/>
      <c r="C25" s="1">
        <f t="shared" si="0"/>
        <v>0</v>
      </c>
      <c r="D25" s="111">
        <v>0.67</v>
      </c>
      <c r="E25" s="1">
        <f t="shared" si="1"/>
        <v>1980.0000000000018</v>
      </c>
      <c r="F25" s="43">
        <v>4.489</v>
      </c>
      <c r="G25" s="1">
        <f t="shared" si="2"/>
        <v>65.99999999996342</v>
      </c>
      <c r="H25" s="43">
        <v>1.634</v>
      </c>
      <c r="I25" s="4">
        <f t="shared" si="3"/>
        <v>1121.9999999999936</v>
      </c>
      <c r="J25" s="43">
        <v>8.68</v>
      </c>
      <c r="K25" s="1">
        <f t="shared" si="4"/>
        <v>11879.999999999982</v>
      </c>
      <c r="L25" s="43"/>
      <c r="M25" s="1">
        <f t="shared" si="5"/>
        <v>0</v>
      </c>
      <c r="N25" s="43">
        <v>7.89</v>
      </c>
      <c r="O25" s="1">
        <f t="shared" si="6"/>
        <v>1979.9999999999577</v>
      </c>
      <c r="P25" s="43"/>
      <c r="Q25" s="1">
        <f t="shared" si="7"/>
        <v>0</v>
      </c>
      <c r="R25" s="43">
        <v>27.69</v>
      </c>
      <c r="S25" s="1">
        <f t="shared" si="8"/>
        <v>42240.00000000004</v>
      </c>
      <c r="T25" s="43"/>
      <c r="U25" s="1">
        <f t="shared" si="9"/>
        <v>0</v>
      </c>
      <c r="V25" s="43">
        <v>2.6</v>
      </c>
      <c r="W25" s="1">
        <f t="shared" si="10"/>
        <v>11439.99999999999</v>
      </c>
      <c r="X25" s="43"/>
      <c r="Y25" s="1">
        <f t="shared" si="11"/>
        <v>0</v>
      </c>
      <c r="Z25" s="43">
        <v>5.401</v>
      </c>
      <c r="AA25" s="1">
        <f t="shared" si="12"/>
        <v>968.0000000000107</v>
      </c>
      <c r="AB25" s="43">
        <v>0.70495</v>
      </c>
      <c r="AC25" s="1">
        <f t="shared" si="13"/>
        <v>809.5999999999988</v>
      </c>
      <c r="AD25" s="43">
        <v>6.33</v>
      </c>
      <c r="AE25" s="1">
        <f t="shared" si="14"/>
        <v>11439.99999999999</v>
      </c>
      <c r="AF25" s="43"/>
      <c r="AG25" s="1">
        <f t="shared" si="15"/>
        <v>0</v>
      </c>
      <c r="AH25" s="43"/>
      <c r="AI25" s="1">
        <f t="shared" si="16"/>
        <v>0</v>
      </c>
      <c r="AJ25" s="43">
        <v>3.75</v>
      </c>
      <c r="AK25" s="1">
        <f t="shared" si="17"/>
        <v>660.0000000000006</v>
      </c>
      <c r="AL25" s="43"/>
      <c r="AM25" s="1">
        <f t="shared" si="18"/>
        <v>0</v>
      </c>
      <c r="AN25" s="43">
        <v>3.3</v>
      </c>
      <c r="AO25" s="1">
        <f t="shared" si="19"/>
        <v>659.9999999999957</v>
      </c>
      <c r="AP25" s="1">
        <f t="shared" si="21"/>
        <v>51638.40000000002</v>
      </c>
      <c r="AQ25" s="1">
        <f t="shared" si="20"/>
        <v>23143.999999999913</v>
      </c>
      <c r="AU25" s="151"/>
      <c r="AV25" s="151"/>
      <c r="AW25" s="2"/>
      <c r="AX25" s="2"/>
      <c r="AY25" s="2"/>
      <c r="AZ25" s="151"/>
      <c r="BA25" s="151"/>
      <c r="BB25" s="2"/>
    </row>
    <row r="26" spans="1:54" ht="15" customHeight="1" thickBot="1">
      <c r="A26" s="1">
        <v>17</v>
      </c>
      <c r="B26" s="111"/>
      <c r="C26" s="1">
        <f t="shared" si="0"/>
        <v>0</v>
      </c>
      <c r="D26" s="111">
        <v>0.69</v>
      </c>
      <c r="E26" s="1">
        <f t="shared" si="1"/>
        <v>1319.9999999999939</v>
      </c>
      <c r="F26" s="43">
        <v>4.49</v>
      </c>
      <c r="G26" s="1">
        <f t="shared" si="2"/>
        <v>66.00000000002204</v>
      </c>
      <c r="H26" s="43">
        <v>1.635</v>
      </c>
      <c r="I26" s="4">
        <f t="shared" si="3"/>
        <v>66.00000000000739</v>
      </c>
      <c r="J26" s="43">
        <v>8.8</v>
      </c>
      <c r="K26" s="1">
        <f t="shared" si="4"/>
        <v>7920.0000000000655</v>
      </c>
      <c r="L26" s="43"/>
      <c r="M26" s="1">
        <f t="shared" si="5"/>
        <v>0</v>
      </c>
      <c r="N26" s="43">
        <v>7.9</v>
      </c>
      <c r="O26" s="1">
        <f t="shared" si="6"/>
        <v>660.0000000000446</v>
      </c>
      <c r="P26" s="43"/>
      <c r="Q26" s="1">
        <f t="shared" si="7"/>
        <v>0</v>
      </c>
      <c r="R26" s="43">
        <v>28.18</v>
      </c>
      <c r="S26" s="1">
        <f t="shared" si="8"/>
        <v>43119.99999999986</v>
      </c>
      <c r="T26" s="43"/>
      <c r="U26" s="1">
        <f t="shared" si="9"/>
        <v>0</v>
      </c>
      <c r="V26" s="43">
        <v>2.73</v>
      </c>
      <c r="W26" s="1">
        <f t="shared" si="10"/>
        <v>11439.99999999999</v>
      </c>
      <c r="X26" s="43"/>
      <c r="Y26" s="1">
        <f t="shared" si="11"/>
        <v>0</v>
      </c>
      <c r="Z26" s="43">
        <v>5.407</v>
      </c>
      <c r="AA26" s="1">
        <f t="shared" si="12"/>
        <v>528.00000000002</v>
      </c>
      <c r="AB26" s="43">
        <v>0.70903</v>
      </c>
      <c r="AC26" s="1">
        <f t="shared" si="13"/>
        <v>359.04000000000735</v>
      </c>
      <c r="AD26" s="43">
        <v>6.44</v>
      </c>
      <c r="AE26" s="1">
        <f t="shared" si="14"/>
        <v>9680.000000000027</v>
      </c>
      <c r="AF26" s="43"/>
      <c r="AG26" s="1">
        <f t="shared" si="15"/>
        <v>0</v>
      </c>
      <c r="AH26" s="43"/>
      <c r="AI26" s="1">
        <f t="shared" si="16"/>
        <v>0</v>
      </c>
      <c r="AJ26" s="43">
        <v>3.78</v>
      </c>
      <c r="AK26" s="1">
        <f t="shared" si="17"/>
        <v>329.99999999999784</v>
      </c>
      <c r="AL26" s="43"/>
      <c r="AM26" s="1">
        <f t="shared" si="18"/>
        <v>0</v>
      </c>
      <c r="AN26" s="43">
        <v>3.34</v>
      </c>
      <c r="AO26" s="1">
        <f t="shared" si="19"/>
        <v>440.0000000000004</v>
      </c>
      <c r="AP26" s="7">
        <f t="shared" si="21"/>
        <v>49558.95999999995</v>
      </c>
      <c r="AQ26" s="1">
        <f t="shared" si="20"/>
        <v>21340.00000000008</v>
      </c>
      <c r="AU26" s="151"/>
      <c r="AV26" s="151"/>
      <c r="AW26" s="2"/>
      <c r="AX26" s="2"/>
      <c r="AY26" s="2"/>
      <c r="AZ26" s="151"/>
      <c r="BA26" s="151"/>
      <c r="BB26" s="2"/>
    </row>
    <row r="27" spans="1:54" ht="15" customHeight="1" thickBot="1">
      <c r="A27" s="1">
        <v>18</v>
      </c>
      <c r="B27" s="111"/>
      <c r="C27" s="1">
        <f t="shared" si="0"/>
        <v>0</v>
      </c>
      <c r="D27" s="111">
        <v>0.71</v>
      </c>
      <c r="E27" s="1">
        <f t="shared" si="1"/>
        <v>1320.0000000000011</v>
      </c>
      <c r="F27" s="43">
        <v>4.499</v>
      </c>
      <c r="G27" s="1">
        <f t="shared" si="2"/>
        <v>593.9999999999638</v>
      </c>
      <c r="H27" s="43">
        <v>1.636</v>
      </c>
      <c r="I27" s="4">
        <f t="shared" si="3"/>
        <v>65.99999999999272</v>
      </c>
      <c r="J27" s="43">
        <v>8.92</v>
      </c>
      <c r="K27" s="1">
        <f t="shared" si="4"/>
        <v>7919.999999999948</v>
      </c>
      <c r="L27" s="43"/>
      <c r="M27" s="1">
        <f t="shared" si="5"/>
        <v>0</v>
      </c>
      <c r="N27" s="43">
        <v>7.93</v>
      </c>
      <c r="O27" s="1">
        <f t="shared" si="6"/>
        <v>1979.9999999999577</v>
      </c>
      <c r="P27" s="43"/>
      <c r="Q27" s="1">
        <f t="shared" si="7"/>
        <v>0</v>
      </c>
      <c r="R27" s="43">
        <v>28.93</v>
      </c>
      <c r="S27" s="1">
        <f t="shared" si="8"/>
        <v>66000</v>
      </c>
      <c r="T27" s="43"/>
      <c r="U27" s="1">
        <f t="shared" si="9"/>
        <v>0</v>
      </c>
      <c r="V27" s="43">
        <v>2.84</v>
      </c>
      <c r="W27" s="1">
        <f t="shared" si="10"/>
        <v>9679.999999999989</v>
      </c>
      <c r="X27" s="43"/>
      <c r="Y27" s="1">
        <f t="shared" si="11"/>
        <v>0</v>
      </c>
      <c r="Z27" s="43">
        <v>5.414</v>
      </c>
      <c r="AA27" s="1">
        <f t="shared" si="12"/>
        <v>615.9999999999712</v>
      </c>
      <c r="AB27" s="43">
        <v>0.70933</v>
      </c>
      <c r="AC27" s="1">
        <f t="shared" si="13"/>
        <v>26.399999999997092</v>
      </c>
      <c r="AD27" s="43">
        <v>6.5</v>
      </c>
      <c r="AE27" s="1">
        <f t="shared" si="14"/>
        <v>5279.999999999965</v>
      </c>
      <c r="AF27" s="43"/>
      <c r="AG27" s="1">
        <f t="shared" si="15"/>
        <v>0</v>
      </c>
      <c r="AH27" s="43"/>
      <c r="AI27" s="1">
        <f t="shared" si="16"/>
        <v>0</v>
      </c>
      <c r="AJ27" s="43">
        <v>3.809</v>
      </c>
      <c r="AK27" s="1">
        <f t="shared" si="17"/>
        <v>319.0000000000039</v>
      </c>
      <c r="AL27" s="43"/>
      <c r="AM27" s="1">
        <f t="shared" si="18"/>
        <v>0</v>
      </c>
      <c r="AN27" s="43">
        <v>3.37</v>
      </c>
      <c r="AO27" s="1">
        <f t="shared" si="19"/>
        <v>330.00000000000273</v>
      </c>
      <c r="AP27" s="1">
        <f t="shared" si="21"/>
        <v>72870.59999999992</v>
      </c>
      <c r="AQ27" s="1">
        <f t="shared" si="20"/>
        <v>17137.99999999988</v>
      </c>
      <c r="AU27" s="151"/>
      <c r="AV27" s="151"/>
      <c r="AW27" s="2"/>
      <c r="AX27" s="2"/>
      <c r="AY27" s="2"/>
      <c r="AZ27" s="151"/>
      <c r="BA27" s="151"/>
      <c r="BB27" s="2"/>
    </row>
    <row r="28" spans="1:54" ht="15" customHeight="1" thickBot="1">
      <c r="A28" s="1">
        <v>19</v>
      </c>
      <c r="B28" s="111"/>
      <c r="C28" s="1">
        <f t="shared" si="0"/>
        <v>0</v>
      </c>
      <c r="D28" s="111">
        <v>0.72</v>
      </c>
      <c r="E28" s="1">
        <f t="shared" si="1"/>
        <v>660.0000000000006</v>
      </c>
      <c r="F28" s="43">
        <v>4.5</v>
      </c>
      <c r="G28" s="1">
        <f t="shared" si="2"/>
        <v>66.00000000002204</v>
      </c>
      <c r="H28" s="43">
        <v>1.636</v>
      </c>
      <c r="I28" s="4">
        <f t="shared" si="3"/>
        <v>0</v>
      </c>
      <c r="J28" s="43">
        <v>9.05</v>
      </c>
      <c r="K28" s="1">
        <f t="shared" si="4"/>
        <v>8580.000000000051</v>
      </c>
      <c r="L28" s="43"/>
      <c r="M28" s="1">
        <f t="shared" si="5"/>
        <v>0</v>
      </c>
      <c r="N28" s="43">
        <v>7.96</v>
      </c>
      <c r="O28" s="1">
        <f t="shared" si="6"/>
        <v>1980.0000000000164</v>
      </c>
      <c r="P28" s="43"/>
      <c r="Q28" s="1">
        <f t="shared" si="7"/>
        <v>0</v>
      </c>
      <c r="R28" s="43">
        <v>29.18</v>
      </c>
      <c r="S28" s="1">
        <f t="shared" si="8"/>
        <v>22000</v>
      </c>
      <c r="T28" s="43"/>
      <c r="U28" s="1">
        <f t="shared" si="9"/>
        <v>0</v>
      </c>
      <c r="V28" s="43">
        <v>2.96</v>
      </c>
      <c r="W28" s="1">
        <f t="shared" si="10"/>
        <v>10560.00000000001</v>
      </c>
      <c r="X28" s="43"/>
      <c r="Y28" s="1">
        <f t="shared" si="11"/>
        <v>0</v>
      </c>
      <c r="Z28" s="43">
        <v>5.44</v>
      </c>
      <c r="AA28" s="1">
        <f t="shared" si="12"/>
        <v>2288.0000000000605</v>
      </c>
      <c r="AB28" s="43">
        <v>0.70933</v>
      </c>
      <c r="AC28" s="1">
        <f t="shared" si="13"/>
        <v>0</v>
      </c>
      <c r="AD28" s="43">
        <v>6.8</v>
      </c>
      <c r="AE28" s="1">
        <f t="shared" si="14"/>
        <v>26399.999999999985</v>
      </c>
      <c r="AF28" s="43"/>
      <c r="AG28" s="1">
        <f t="shared" si="15"/>
        <v>0</v>
      </c>
      <c r="AH28" s="43"/>
      <c r="AI28" s="1">
        <f t="shared" si="16"/>
        <v>0</v>
      </c>
      <c r="AJ28" s="43">
        <v>3.827</v>
      </c>
      <c r="AK28" s="1">
        <f t="shared" si="17"/>
        <v>197.99999999999773</v>
      </c>
      <c r="AL28" s="43"/>
      <c r="AM28" s="1">
        <f t="shared" si="18"/>
        <v>0</v>
      </c>
      <c r="AN28" s="43">
        <v>3.397</v>
      </c>
      <c r="AO28" s="1">
        <f t="shared" si="19"/>
        <v>296.9999999999966</v>
      </c>
      <c r="AP28" s="7">
        <f t="shared" si="21"/>
        <v>32010.000000000116</v>
      </c>
      <c r="AQ28" s="1">
        <f t="shared" si="20"/>
        <v>38709.00000000003</v>
      </c>
      <c r="AU28" s="151"/>
      <c r="AV28" s="151"/>
      <c r="AW28" s="2"/>
      <c r="AX28" s="2"/>
      <c r="AY28" s="2"/>
      <c r="AZ28" s="151"/>
      <c r="BA28" s="151"/>
      <c r="BB28" s="2"/>
    </row>
    <row r="29" spans="1:54" ht="15" customHeight="1" thickBot="1">
      <c r="A29" s="1">
        <v>20</v>
      </c>
      <c r="B29" s="111"/>
      <c r="C29" s="1">
        <f t="shared" si="0"/>
        <v>0</v>
      </c>
      <c r="D29" s="111">
        <v>0.74</v>
      </c>
      <c r="E29" s="1">
        <f t="shared" si="1"/>
        <v>1320.0000000000011</v>
      </c>
      <c r="F29" s="43">
        <v>4.509</v>
      </c>
      <c r="G29" s="1">
        <f t="shared" si="2"/>
        <v>594.0000000000225</v>
      </c>
      <c r="H29" s="43">
        <v>1.639</v>
      </c>
      <c r="I29" s="4">
        <f t="shared" si="3"/>
        <v>198.0000000000075</v>
      </c>
      <c r="J29" s="43">
        <v>9.5</v>
      </c>
      <c r="K29" s="1">
        <f t="shared" si="4"/>
        <v>29699.999999999953</v>
      </c>
      <c r="L29" s="43"/>
      <c r="M29" s="1">
        <f t="shared" si="5"/>
        <v>0</v>
      </c>
      <c r="N29" s="43">
        <v>7.96</v>
      </c>
      <c r="O29" s="1">
        <f t="shared" si="6"/>
        <v>0</v>
      </c>
      <c r="P29" s="43"/>
      <c r="Q29" s="1">
        <f t="shared" si="7"/>
        <v>0</v>
      </c>
      <c r="R29" s="43">
        <v>29.18</v>
      </c>
      <c r="S29" s="1">
        <f t="shared" si="8"/>
        <v>0</v>
      </c>
      <c r="T29" s="43"/>
      <c r="U29" s="1">
        <f t="shared" si="9"/>
        <v>0</v>
      </c>
      <c r="V29" s="43">
        <v>3.01</v>
      </c>
      <c r="W29" s="1">
        <f t="shared" si="10"/>
        <v>4399.9999999999845</v>
      </c>
      <c r="X29" s="43"/>
      <c r="Y29" s="1">
        <f t="shared" si="11"/>
        <v>0</v>
      </c>
      <c r="Z29" s="43">
        <v>5.45</v>
      </c>
      <c r="AA29" s="1">
        <f t="shared" si="12"/>
        <v>879.9999999999812</v>
      </c>
      <c r="AB29" s="43">
        <v>0.717</v>
      </c>
      <c r="AC29" s="1">
        <f t="shared" si="13"/>
        <v>674.9599999999961</v>
      </c>
      <c r="AD29" s="43">
        <v>6.87</v>
      </c>
      <c r="AE29" s="1">
        <f t="shared" si="14"/>
        <v>6160.0000000000255</v>
      </c>
      <c r="AF29" s="43"/>
      <c r="AG29" s="1">
        <f t="shared" si="15"/>
        <v>0</v>
      </c>
      <c r="AH29" s="43"/>
      <c r="AI29" s="1">
        <f t="shared" si="16"/>
        <v>0</v>
      </c>
      <c r="AJ29" s="43">
        <v>3.831</v>
      </c>
      <c r="AK29" s="1">
        <f t="shared" si="17"/>
        <v>44.00000000000004</v>
      </c>
      <c r="AL29" s="43"/>
      <c r="AM29" s="1">
        <f t="shared" si="18"/>
        <v>0</v>
      </c>
      <c r="AN29" s="43">
        <v>3.398</v>
      </c>
      <c r="AO29" s="1">
        <f t="shared" si="19"/>
        <v>11.000000000003674</v>
      </c>
      <c r="AP29" s="1">
        <f t="shared" si="21"/>
        <v>28541.03999999994</v>
      </c>
      <c r="AQ29" s="1">
        <f t="shared" si="20"/>
        <v>10945.000000000022</v>
      </c>
      <c r="AU29" s="151"/>
      <c r="AV29" s="151"/>
      <c r="AW29" s="2"/>
      <c r="AX29" s="2"/>
      <c r="AY29" s="2"/>
      <c r="AZ29" s="151"/>
      <c r="BA29" s="151"/>
      <c r="BB29" s="2"/>
    </row>
    <row r="30" spans="1:54" ht="15" customHeight="1" thickBot="1">
      <c r="A30" s="1">
        <v>21</v>
      </c>
      <c r="B30" s="111"/>
      <c r="C30" s="1">
        <f t="shared" si="0"/>
        <v>0</v>
      </c>
      <c r="D30" s="111">
        <v>0.76</v>
      </c>
      <c r="E30" s="1">
        <f t="shared" si="1"/>
        <v>1320.0000000000011</v>
      </c>
      <c r="F30" s="43">
        <v>4.518</v>
      </c>
      <c r="G30" s="1">
        <f t="shared" si="2"/>
        <v>593.9999999999638</v>
      </c>
      <c r="H30" s="43">
        <v>1.642</v>
      </c>
      <c r="I30" s="4">
        <f t="shared" si="3"/>
        <v>197.99999999999284</v>
      </c>
      <c r="J30" s="43">
        <v>9.67</v>
      </c>
      <c r="K30" s="1">
        <f t="shared" si="4"/>
        <v>11219.999999999995</v>
      </c>
      <c r="L30" s="43"/>
      <c r="M30" s="1">
        <f t="shared" si="5"/>
        <v>0</v>
      </c>
      <c r="N30" s="43">
        <v>8.03</v>
      </c>
      <c r="O30" s="1">
        <f t="shared" si="6"/>
        <v>4619.99999999996</v>
      </c>
      <c r="P30" s="43"/>
      <c r="Q30" s="1">
        <f t="shared" si="7"/>
        <v>0</v>
      </c>
      <c r="R30" s="43">
        <v>29.19</v>
      </c>
      <c r="S30" s="1">
        <f t="shared" si="8"/>
        <v>880.0000000001376</v>
      </c>
      <c r="T30" s="43"/>
      <c r="U30" s="1">
        <f t="shared" si="9"/>
        <v>0</v>
      </c>
      <c r="V30" s="43">
        <v>3.06</v>
      </c>
      <c r="W30" s="1">
        <f t="shared" si="10"/>
        <v>4400.000000000024</v>
      </c>
      <c r="X30" s="43"/>
      <c r="Y30" s="1">
        <f t="shared" si="11"/>
        <v>0</v>
      </c>
      <c r="Z30" s="43">
        <v>5.47</v>
      </c>
      <c r="AA30" s="1">
        <f t="shared" si="12"/>
        <v>1759.9999999999625</v>
      </c>
      <c r="AB30" s="43">
        <v>0.72</v>
      </c>
      <c r="AC30" s="1">
        <f t="shared" si="13"/>
        <v>264.0000000000002</v>
      </c>
      <c r="AD30" s="43">
        <v>6.9</v>
      </c>
      <c r="AE30" s="1">
        <f t="shared" si="14"/>
        <v>2640.000000000022</v>
      </c>
      <c r="AF30" s="43"/>
      <c r="AG30" s="1">
        <f t="shared" si="15"/>
        <v>0</v>
      </c>
      <c r="AH30" s="43"/>
      <c r="AI30" s="1">
        <f t="shared" si="16"/>
        <v>0</v>
      </c>
      <c r="AJ30" s="43">
        <v>3.834</v>
      </c>
      <c r="AK30" s="1">
        <f t="shared" si="17"/>
        <v>33.00000000000125</v>
      </c>
      <c r="AL30" s="43"/>
      <c r="AM30" s="1">
        <f t="shared" si="18"/>
        <v>0</v>
      </c>
      <c r="AN30" s="43">
        <v>3.4</v>
      </c>
      <c r="AO30" s="1">
        <f t="shared" si="19"/>
        <v>21.999999999997577</v>
      </c>
      <c r="AP30" s="7">
        <f t="shared" si="21"/>
        <v>12243.000000000091</v>
      </c>
      <c r="AQ30" s="1">
        <f t="shared" si="20"/>
        <v>12033.999999999978</v>
      </c>
      <c r="AU30" s="151"/>
      <c r="AV30" s="151"/>
      <c r="AW30" s="2"/>
      <c r="AX30" s="2"/>
      <c r="AY30" s="2"/>
      <c r="AZ30" s="151"/>
      <c r="BA30" s="151"/>
      <c r="BB30" s="2"/>
    </row>
    <row r="31" spans="1:54" ht="15" customHeight="1" thickBot="1">
      <c r="A31" s="1">
        <v>22</v>
      </c>
      <c r="B31" s="111"/>
      <c r="C31" s="1">
        <f t="shared" si="0"/>
        <v>0</v>
      </c>
      <c r="D31" s="111">
        <v>0.79</v>
      </c>
      <c r="E31" s="1">
        <f t="shared" si="1"/>
        <v>1980.0000000000018</v>
      </c>
      <c r="F31" s="43">
        <v>4.526</v>
      </c>
      <c r="G31" s="1">
        <f t="shared" si="2"/>
        <v>528.0000000000005</v>
      </c>
      <c r="H31" s="43">
        <v>1.645</v>
      </c>
      <c r="I31" s="4">
        <f t="shared" si="3"/>
        <v>198.0000000000075</v>
      </c>
      <c r="J31" s="43">
        <v>9.74</v>
      </c>
      <c r="K31" s="1">
        <f t="shared" si="4"/>
        <v>4620.000000000019</v>
      </c>
      <c r="L31" s="43"/>
      <c r="M31" s="1">
        <f t="shared" si="5"/>
        <v>0</v>
      </c>
      <c r="N31" s="43">
        <v>8.11</v>
      </c>
      <c r="O31" s="1">
        <f t="shared" si="6"/>
        <v>5280.000000000005</v>
      </c>
      <c r="P31" s="43"/>
      <c r="Q31" s="1">
        <f t="shared" si="7"/>
        <v>0</v>
      </c>
      <c r="R31" s="43">
        <v>29.21</v>
      </c>
      <c r="S31" s="1">
        <f t="shared" si="8"/>
        <v>1759.9999999999625</v>
      </c>
      <c r="T31" s="43"/>
      <c r="U31" s="1">
        <f t="shared" si="9"/>
        <v>0</v>
      </c>
      <c r="V31" s="43">
        <v>3.11</v>
      </c>
      <c r="W31" s="1">
        <f t="shared" si="10"/>
        <v>4399.9999999999845</v>
      </c>
      <c r="X31" s="43"/>
      <c r="Y31" s="1">
        <f t="shared" si="11"/>
        <v>0</v>
      </c>
      <c r="Z31" s="43">
        <v>5.49</v>
      </c>
      <c r="AA31" s="1">
        <f t="shared" si="12"/>
        <v>1760.0000000000407</v>
      </c>
      <c r="AB31" s="43">
        <v>0.74</v>
      </c>
      <c r="AC31" s="1">
        <f t="shared" si="13"/>
        <v>1760.0000000000016</v>
      </c>
      <c r="AD31" s="43">
        <v>6.93</v>
      </c>
      <c r="AE31" s="1">
        <f t="shared" si="14"/>
        <v>2639.9999999999436</v>
      </c>
      <c r="AF31" s="43"/>
      <c r="AG31" s="1">
        <f t="shared" si="15"/>
        <v>0</v>
      </c>
      <c r="AH31" s="43"/>
      <c r="AI31" s="1">
        <f t="shared" si="16"/>
        <v>0</v>
      </c>
      <c r="AJ31" s="43">
        <v>3.839</v>
      </c>
      <c r="AK31" s="1">
        <f t="shared" si="17"/>
        <v>54.99999999999883</v>
      </c>
      <c r="AL31" s="43"/>
      <c r="AM31" s="1">
        <f t="shared" si="18"/>
        <v>0</v>
      </c>
      <c r="AN31" s="43">
        <v>3.41</v>
      </c>
      <c r="AO31" s="1">
        <f t="shared" si="19"/>
        <v>110.00000000000254</v>
      </c>
      <c r="AP31" s="1">
        <f t="shared" si="21"/>
        <v>4345.00000000002</v>
      </c>
      <c r="AQ31" s="1">
        <f t="shared" si="20"/>
        <v>12539.999999999924</v>
      </c>
      <c r="AU31" s="151"/>
      <c r="AV31" s="151"/>
      <c r="AW31" s="2"/>
      <c r="AX31" s="2"/>
      <c r="AY31" s="2"/>
      <c r="AZ31" s="151"/>
      <c r="BA31" s="151"/>
      <c r="BB31" s="2"/>
    </row>
    <row r="32" spans="1:54" ht="15" customHeight="1" thickBot="1">
      <c r="A32" s="1">
        <v>23</v>
      </c>
      <c r="B32" s="111"/>
      <c r="C32" s="1">
        <f t="shared" si="0"/>
        <v>0</v>
      </c>
      <c r="D32" s="111">
        <v>0.81</v>
      </c>
      <c r="E32" s="1">
        <f t="shared" si="1"/>
        <v>1320.0000000000011</v>
      </c>
      <c r="F32" s="43">
        <v>4.533</v>
      </c>
      <c r="G32" s="1">
        <f t="shared" si="2"/>
        <v>462.00000000003706</v>
      </c>
      <c r="H32" s="43">
        <v>1.649</v>
      </c>
      <c r="I32" s="4">
        <f t="shared" si="3"/>
        <v>264.0000000000002</v>
      </c>
      <c r="J32" s="43">
        <v>9.79</v>
      </c>
      <c r="K32" s="1">
        <f t="shared" si="4"/>
        <v>3299.9999999999295</v>
      </c>
      <c r="L32" s="43"/>
      <c r="M32" s="1">
        <f t="shared" si="5"/>
        <v>0</v>
      </c>
      <c r="N32" s="43">
        <v>8.21</v>
      </c>
      <c r="O32" s="1">
        <f t="shared" si="6"/>
        <v>6600.000000000094</v>
      </c>
      <c r="P32" s="43"/>
      <c r="Q32" s="1">
        <f t="shared" si="7"/>
        <v>0</v>
      </c>
      <c r="R32" s="43">
        <v>29.23</v>
      </c>
      <c r="S32" s="1">
        <f t="shared" si="8"/>
        <v>1759.9999999999625</v>
      </c>
      <c r="T32" s="43"/>
      <c r="U32" s="1">
        <f t="shared" si="9"/>
        <v>0</v>
      </c>
      <c r="V32" s="43">
        <v>3.16</v>
      </c>
      <c r="W32" s="1">
        <f t="shared" si="10"/>
        <v>4400.000000000024</v>
      </c>
      <c r="X32" s="43"/>
      <c r="Y32" s="1">
        <f t="shared" si="11"/>
        <v>0</v>
      </c>
      <c r="Z32" s="43">
        <v>5.52</v>
      </c>
      <c r="AA32" s="1">
        <f t="shared" si="12"/>
        <v>2639.9999999999436</v>
      </c>
      <c r="AB32" s="43">
        <v>0.76</v>
      </c>
      <c r="AC32" s="1">
        <f t="shared" si="13"/>
        <v>1760.0000000000016</v>
      </c>
      <c r="AD32" s="43">
        <v>6.97</v>
      </c>
      <c r="AE32" s="1">
        <f t="shared" si="14"/>
        <v>3520.000000000003</v>
      </c>
      <c r="AF32" s="43"/>
      <c r="AG32" s="1">
        <f t="shared" si="15"/>
        <v>0</v>
      </c>
      <c r="AH32" s="43"/>
      <c r="AI32" s="1">
        <f t="shared" si="16"/>
        <v>0</v>
      </c>
      <c r="AJ32" s="43">
        <v>3.843</v>
      </c>
      <c r="AK32" s="1">
        <f t="shared" si="17"/>
        <v>44.00000000000004</v>
      </c>
      <c r="AL32" s="43"/>
      <c r="AM32" s="1">
        <f t="shared" si="18"/>
        <v>0</v>
      </c>
      <c r="AN32" s="43">
        <v>3.425</v>
      </c>
      <c r="AO32" s="1">
        <f t="shared" si="19"/>
        <v>164.99999999999648</v>
      </c>
      <c r="AP32" s="7">
        <f t="shared" si="21"/>
        <v>4575.999999999833</v>
      </c>
      <c r="AQ32" s="1">
        <f t="shared" si="20"/>
        <v>14553.000000000162</v>
      </c>
      <c r="AU32" s="151"/>
      <c r="AV32" s="151"/>
      <c r="AW32" s="2"/>
      <c r="AX32" s="2"/>
      <c r="AY32" s="2"/>
      <c r="AZ32" s="151"/>
      <c r="BA32" s="151"/>
      <c r="BB32" s="2"/>
    </row>
    <row r="33" spans="1:54" ht="15" customHeight="1" thickBot="1">
      <c r="A33" s="1">
        <v>24</v>
      </c>
      <c r="B33" s="111"/>
      <c r="C33" s="1">
        <f t="shared" si="0"/>
        <v>0</v>
      </c>
      <c r="D33" s="111">
        <v>0.84</v>
      </c>
      <c r="E33" s="1">
        <f t="shared" si="1"/>
        <v>1979.9999999999945</v>
      </c>
      <c r="F33" s="43">
        <v>4.542</v>
      </c>
      <c r="G33" s="1">
        <f t="shared" si="2"/>
        <v>593.9999999999638</v>
      </c>
      <c r="H33" s="43">
        <v>1.652</v>
      </c>
      <c r="I33" s="4">
        <f t="shared" si="3"/>
        <v>197.99999999999284</v>
      </c>
      <c r="J33" s="43">
        <v>9.83</v>
      </c>
      <c r="K33" s="1">
        <f t="shared" si="4"/>
        <v>2640.000000000061</v>
      </c>
      <c r="L33" s="43"/>
      <c r="M33" s="1">
        <f t="shared" si="5"/>
        <v>0</v>
      </c>
      <c r="N33" s="43">
        <v>8.32</v>
      </c>
      <c r="O33" s="1">
        <f t="shared" si="6"/>
        <v>7259.999999999963</v>
      </c>
      <c r="P33" s="43"/>
      <c r="Q33" s="1">
        <f t="shared" si="7"/>
        <v>0</v>
      </c>
      <c r="R33" s="43">
        <v>29.26</v>
      </c>
      <c r="S33" s="1">
        <f t="shared" si="8"/>
        <v>2640.0000000001</v>
      </c>
      <c r="T33" s="43"/>
      <c r="U33" s="1">
        <f t="shared" si="9"/>
        <v>0</v>
      </c>
      <c r="V33" s="43">
        <v>3.19</v>
      </c>
      <c r="W33" s="1">
        <f t="shared" si="10"/>
        <v>2639.9999999999827</v>
      </c>
      <c r="X33" s="43"/>
      <c r="Y33" s="1">
        <f t="shared" si="11"/>
        <v>0</v>
      </c>
      <c r="Z33" s="43">
        <v>5.56</v>
      </c>
      <c r="AA33" s="1">
        <f t="shared" si="12"/>
        <v>3520.000000000003</v>
      </c>
      <c r="AB33" s="43">
        <v>0.76</v>
      </c>
      <c r="AC33" s="1">
        <f t="shared" si="13"/>
        <v>0</v>
      </c>
      <c r="AD33" s="43">
        <v>6.98</v>
      </c>
      <c r="AE33" s="1">
        <f t="shared" si="14"/>
        <v>880.0000000000593</v>
      </c>
      <c r="AF33" s="43"/>
      <c r="AG33" s="1">
        <f t="shared" si="15"/>
        <v>0</v>
      </c>
      <c r="AH33" s="43"/>
      <c r="AI33" s="1">
        <f t="shared" si="16"/>
        <v>0</v>
      </c>
      <c r="AJ33" s="43">
        <v>3.848</v>
      </c>
      <c r="AK33" s="1">
        <f t="shared" si="17"/>
        <v>54.99999999999883</v>
      </c>
      <c r="AL33" s="43"/>
      <c r="AM33" s="1">
        <f t="shared" si="18"/>
        <v>0</v>
      </c>
      <c r="AN33" s="43">
        <v>3.43</v>
      </c>
      <c r="AO33" s="1">
        <f t="shared" si="19"/>
        <v>55.00000000000371</v>
      </c>
      <c r="AP33" s="1">
        <f t="shared" si="21"/>
        <v>6765.00000000017</v>
      </c>
      <c r="AQ33" s="1">
        <f t="shared" si="20"/>
        <v>11120.999999999973</v>
      </c>
      <c r="AU33" s="151"/>
      <c r="AV33" s="151"/>
      <c r="AW33" s="2"/>
      <c r="AX33" s="2"/>
      <c r="AY33" s="2"/>
      <c r="AZ33" s="151"/>
      <c r="BA33" s="151"/>
      <c r="BB33" s="2"/>
    </row>
    <row r="34" spans="1:54" ht="15" customHeight="1" thickBot="1">
      <c r="A34" s="1">
        <v>1</v>
      </c>
      <c r="B34" s="111"/>
      <c r="C34" s="1">
        <f t="shared" si="0"/>
        <v>0</v>
      </c>
      <c r="D34" s="111">
        <v>0.87</v>
      </c>
      <c r="E34" s="1">
        <f t="shared" si="1"/>
        <v>1980.0000000000018</v>
      </c>
      <c r="F34" s="43">
        <v>4.551</v>
      </c>
      <c r="G34" s="1">
        <f t="shared" si="2"/>
        <v>594.0000000000225</v>
      </c>
      <c r="H34" s="43">
        <v>1.655</v>
      </c>
      <c r="I34" s="4">
        <f t="shared" si="3"/>
        <v>198.0000000000075</v>
      </c>
      <c r="J34" s="43">
        <v>9.91</v>
      </c>
      <c r="K34" s="1">
        <f t="shared" si="4"/>
        <v>5280.000000000005</v>
      </c>
      <c r="L34" s="43"/>
      <c r="M34" s="1">
        <f t="shared" si="5"/>
        <v>0</v>
      </c>
      <c r="N34" s="43">
        <v>8.39</v>
      </c>
      <c r="O34" s="1">
        <f t="shared" si="6"/>
        <v>4620.000000000019</v>
      </c>
      <c r="P34" s="43"/>
      <c r="Q34" s="1">
        <f t="shared" si="7"/>
        <v>0</v>
      </c>
      <c r="R34" s="43">
        <v>29.31</v>
      </c>
      <c r="S34" s="1">
        <f t="shared" si="8"/>
        <v>4399.99999999975</v>
      </c>
      <c r="T34" s="43"/>
      <c r="U34" s="1">
        <f t="shared" si="9"/>
        <v>0</v>
      </c>
      <c r="V34" s="43">
        <v>3.23</v>
      </c>
      <c r="W34" s="1">
        <f t="shared" si="10"/>
        <v>3520.000000000003</v>
      </c>
      <c r="X34" s="43"/>
      <c r="Y34" s="1">
        <f t="shared" si="11"/>
        <v>0</v>
      </c>
      <c r="Z34" s="43">
        <v>5.59</v>
      </c>
      <c r="AA34" s="1">
        <f t="shared" si="12"/>
        <v>2640.000000000022</v>
      </c>
      <c r="AB34" s="43">
        <v>0.78</v>
      </c>
      <c r="AC34" s="1">
        <f t="shared" si="13"/>
        <v>1760.0000000000016</v>
      </c>
      <c r="AD34" s="43">
        <v>6.99</v>
      </c>
      <c r="AE34" s="1">
        <f t="shared" si="14"/>
        <v>879.9999999999812</v>
      </c>
      <c r="AF34" s="43"/>
      <c r="AG34" s="1">
        <f t="shared" si="15"/>
        <v>0</v>
      </c>
      <c r="AH34" s="43"/>
      <c r="AI34" s="1">
        <f t="shared" si="16"/>
        <v>0</v>
      </c>
      <c r="AJ34" s="43">
        <v>3.851</v>
      </c>
      <c r="AK34" s="1">
        <f t="shared" si="17"/>
        <v>33.00000000000125</v>
      </c>
      <c r="AL34" s="43"/>
      <c r="AM34" s="1">
        <f t="shared" si="18"/>
        <v>0</v>
      </c>
      <c r="AN34" s="43">
        <v>3.441</v>
      </c>
      <c r="AO34" s="1">
        <f t="shared" si="19"/>
        <v>120.99999999999645</v>
      </c>
      <c r="AP34" s="7">
        <f t="shared" si="21"/>
        <v>8546.99999999977</v>
      </c>
      <c r="AQ34" s="1">
        <f t="shared" si="20"/>
        <v>9295.000000000024</v>
      </c>
      <c r="AU34" s="151"/>
      <c r="AV34" s="151"/>
      <c r="AW34" s="2"/>
      <c r="AX34" s="2"/>
      <c r="AY34" s="2"/>
      <c r="AZ34" s="2"/>
      <c r="BA34" s="2"/>
      <c r="BB34" s="2"/>
    </row>
    <row r="35" spans="1:54" ht="15" customHeight="1" thickBot="1">
      <c r="A35" s="1">
        <v>2</v>
      </c>
      <c r="B35" s="111"/>
      <c r="C35" s="1">
        <f t="shared" si="0"/>
        <v>0</v>
      </c>
      <c r="D35" s="111">
        <v>0.9</v>
      </c>
      <c r="E35" s="1">
        <f t="shared" si="1"/>
        <v>1980.0000000000018</v>
      </c>
      <c r="F35" s="43">
        <v>4.56</v>
      </c>
      <c r="G35" s="1">
        <f t="shared" si="2"/>
        <v>593.9999999999638</v>
      </c>
      <c r="H35" s="43">
        <v>1.659</v>
      </c>
      <c r="I35" s="4">
        <f t="shared" si="3"/>
        <v>264.0000000000002</v>
      </c>
      <c r="J35" s="43">
        <v>9.99</v>
      </c>
      <c r="K35" s="1">
        <f t="shared" si="4"/>
        <v>5280.000000000005</v>
      </c>
      <c r="L35" s="43"/>
      <c r="M35" s="1">
        <f t="shared" si="5"/>
        <v>0</v>
      </c>
      <c r="N35" s="43">
        <v>8.43</v>
      </c>
      <c r="O35" s="1">
        <f t="shared" si="6"/>
        <v>2639.9999999999436</v>
      </c>
      <c r="P35" s="43"/>
      <c r="Q35" s="1">
        <f t="shared" si="7"/>
        <v>0</v>
      </c>
      <c r="R35" s="43">
        <v>29.36</v>
      </c>
      <c r="S35" s="1">
        <f t="shared" si="8"/>
        <v>4400.000000000063</v>
      </c>
      <c r="T35" s="43"/>
      <c r="U35" s="1">
        <f t="shared" si="9"/>
        <v>0</v>
      </c>
      <c r="V35" s="43">
        <v>3.27</v>
      </c>
      <c r="W35" s="1">
        <f t="shared" si="10"/>
        <v>3520.000000000003</v>
      </c>
      <c r="X35" s="43"/>
      <c r="Y35" s="1">
        <f t="shared" si="11"/>
        <v>0</v>
      </c>
      <c r="Z35" s="43">
        <v>5.63</v>
      </c>
      <c r="AA35" s="1">
        <f t="shared" si="12"/>
        <v>3520.000000000003</v>
      </c>
      <c r="AB35" s="43">
        <v>0.8</v>
      </c>
      <c r="AC35" s="1">
        <f t="shared" si="13"/>
        <v>1760.0000000000016</v>
      </c>
      <c r="AD35" s="43">
        <v>6.99</v>
      </c>
      <c r="AE35" s="1">
        <f t="shared" si="14"/>
        <v>0</v>
      </c>
      <c r="AF35" s="43"/>
      <c r="AG35" s="1">
        <f t="shared" si="15"/>
        <v>0</v>
      </c>
      <c r="AH35" s="43"/>
      <c r="AI35" s="1">
        <f t="shared" si="16"/>
        <v>0</v>
      </c>
      <c r="AJ35" s="43">
        <v>3.856</v>
      </c>
      <c r="AK35" s="1">
        <f t="shared" si="17"/>
        <v>54.99999999999883</v>
      </c>
      <c r="AL35" s="43"/>
      <c r="AM35" s="1">
        <f t="shared" si="18"/>
        <v>0</v>
      </c>
      <c r="AN35" s="43">
        <v>3.446</v>
      </c>
      <c r="AO35" s="1">
        <f t="shared" si="19"/>
        <v>55.00000000000371</v>
      </c>
      <c r="AP35" s="1">
        <f t="shared" si="21"/>
        <v>9405.00000000007</v>
      </c>
      <c r="AQ35" s="1">
        <f t="shared" si="20"/>
        <v>6434.999999999907</v>
      </c>
      <c r="AU35" s="151"/>
      <c r="AV35" s="151"/>
      <c r="AW35" s="2"/>
      <c r="AX35" s="2"/>
      <c r="AY35" s="2"/>
      <c r="AZ35" s="2"/>
      <c r="BA35" s="2"/>
      <c r="BB35" s="2"/>
    </row>
    <row r="36" spans="1:54" ht="15" customHeight="1">
      <c r="A36" s="9" t="s">
        <v>29</v>
      </c>
      <c r="B36" s="14"/>
      <c r="C36" s="5">
        <f>SUM(C12:C35)</f>
        <v>0</v>
      </c>
      <c r="D36" s="5"/>
      <c r="E36" s="5">
        <f>SUM(E12:E35)</f>
        <v>33329.99999999999</v>
      </c>
      <c r="F36" s="5"/>
      <c r="G36" s="5">
        <f>SUM(G12:G35)</f>
        <v>6335.999999999946</v>
      </c>
      <c r="H36" s="5"/>
      <c r="I36" s="9">
        <f>SUM(I12:I35)</f>
        <v>11854.920000000006</v>
      </c>
      <c r="J36" s="5"/>
      <c r="K36" s="5">
        <f>SUM(K12:K35)</f>
        <v>232980</v>
      </c>
      <c r="L36" s="5"/>
      <c r="M36" s="5">
        <f>SUM(M12:M35)</f>
        <v>0</v>
      </c>
      <c r="N36" s="5"/>
      <c r="O36" s="5">
        <f>SUM(O12:O35)</f>
        <v>69959.99999999997</v>
      </c>
      <c r="P36" s="5"/>
      <c r="Q36" s="5">
        <f>SUM(Q12:Q35)</f>
        <v>0</v>
      </c>
      <c r="R36" s="5"/>
      <c r="S36" s="5">
        <f>SUM(S12:S35)</f>
        <v>748000.0000000002</v>
      </c>
      <c r="T36" s="5"/>
      <c r="U36" s="5">
        <f>SUM(U12:U35)</f>
        <v>0</v>
      </c>
      <c r="V36" s="5"/>
      <c r="W36" s="5">
        <f>SUM(W12:W35)</f>
        <v>209439.99999999997</v>
      </c>
      <c r="X36" s="5"/>
      <c r="Y36" s="5">
        <f>SUM(Y12:Y35)</f>
        <v>0</v>
      </c>
      <c r="Z36" s="5"/>
      <c r="AA36" s="5">
        <f>SUM(AA12:AA35)</f>
        <v>47167.99999999996</v>
      </c>
      <c r="AB36" s="5"/>
      <c r="AC36" s="5">
        <f>SUM(AC12:AC35)</f>
        <v>10018.800000000001</v>
      </c>
      <c r="AD36" s="5"/>
      <c r="AE36" s="5">
        <f>SUM(AE12:AE35)</f>
        <v>226160.00000000003</v>
      </c>
      <c r="AF36" s="5"/>
      <c r="AG36" s="5">
        <f>SUM(AG12:AG35)</f>
        <v>0</v>
      </c>
      <c r="AH36" s="5"/>
      <c r="AI36" s="5">
        <f>SUM(AI12:AI35)</f>
        <v>0</v>
      </c>
      <c r="AJ36" s="5"/>
      <c r="AK36" s="5">
        <f>SUM(AK12:AK35)</f>
        <v>8866.000000000002</v>
      </c>
      <c r="AL36" s="5"/>
      <c r="AM36" s="5">
        <f>SUM(AM12:AM35)</f>
        <v>0</v>
      </c>
      <c r="AN36" s="5"/>
      <c r="AO36" s="5">
        <f>SUM(AO12:AO35)</f>
        <v>10296.000000000004</v>
      </c>
      <c r="AP36" s="7"/>
      <c r="AQ36" s="5"/>
      <c r="AU36" s="151"/>
      <c r="AV36" s="151"/>
      <c r="AW36" s="151"/>
      <c r="AX36" s="151"/>
      <c r="AY36" s="2"/>
      <c r="AZ36" s="151"/>
      <c r="BA36" s="151"/>
      <c r="BB36" s="2"/>
    </row>
    <row r="37" spans="1:54" ht="15" customHeight="1" thickBot="1">
      <c r="A37" s="10"/>
      <c r="B37" s="12"/>
      <c r="C37" s="6"/>
      <c r="D37" s="6"/>
      <c r="E37" s="6"/>
      <c r="F37" s="6"/>
      <c r="G37" s="6"/>
      <c r="H37" s="6"/>
      <c r="I37" s="1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U37" s="2"/>
      <c r="AV37" s="2"/>
      <c r="AW37" s="2"/>
      <c r="AX37" s="2"/>
      <c r="AY37" s="2"/>
      <c r="AZ37" s="2"/>
      <c r="BA37" s="2"/>
      <c r="BB37" s="2"/>
    </row>
    <row r="38" spans="35:48" ht="12.75">
      <c r="AI38" s="2"/>
      <c r="AJ38" s="2"/>
      <c r="AK38" s="2"/>
      <c r="AL38" s="2"/>
      <c r="AM38" s="2"/>
      <c r="AN38" s="2"/>
      <c r="AO38" s="2"/>
      <c r="AP38" s="2"/>
      <c r="AQ38" s="2"/>
      <c r="AV38" s="2"/>
    </row>
    <row r="39" spans="35:48" ht="12.75">
      <c r="AI39" s="2"/>
      <c r="AJ39" s="112"/>
      <c r="AK39" s="113"/>
      <c r="AL39" s="2"/>
      <c r="AM39" s="112"/>
      <c r="AN39" s="113"/>
      <c r="AO39" s="113"/>
      <c r="AP39" s="2"/>
      <c r="AQ39" s="2"/>
      <c r="AV39" s="2"/>
    </row>
    <row r="40" spans="35:48" ht="12.75">
      <c r="AI40" s="2"/>
      <c r="AJ40" s="114"/>
      <c r="AK40" s="2"/>
      <c r="AL40" s="2"/>
      <c r="AM40" s="114"/>
      <c r="AN40" s="2"/>
      <c r="AO40" s="2"/>
      <c r="AP40" s="2"/>
      <c r="AQ40" s="2"/>
      <c r="AV40" s="2"/>
    </row>
    <row r="41" spans="35:43" ht="12.75">
      <c r="AI41" s="2"/>
      <c r="AJ41" s="112"/>
      <c r="AK41" s="113"/>
      <c r="AL41" s="2"/>
      <c r="AM41" s="112"/>
      <c r="AN41" s="113"/>
      <c r="AO41" s="113"/>
      <c r="AP41" s="2"/>
      <c r="AQ41" s="2"/>
    </row>
    <row r="42" spans="35:43" ht="12.75">
      <c r="AI42" s="2"/>
      <c r="AJ42" s="2"/>
      <c r="AK42" s="2"/>
      <c r="AL42" s="2"/>
      <c r="AM42" s="2"/>
      <c r="AN42" s="2"/>
      <c r="AO42" s="2"/>
      <c r="AP42" s="2"/>
      <c r="AQ42" s="2"/>
    </row>
    <row r="43" spans="35:43" ht="12.75">
      <c r="AI43" s="2"/>
      <c r="AJ43" s="2"/>
      <c r="AK43" s="2"/>
      <c r="AL43" s="2"/>
      <c r="AM43" s="2"/>
      <c r="AN43" s="2"/>
      <c r="AO43" s="2"/>
      <c r="AP43" s="2"/>
      <c r="AQ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1">
      <selection activeCell="J45" sqref="J45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109" t="s">
        <v>76</v>
      </c>
      <c r="C1" s="110">
        <f>'Сч-ТЭЦ'!C2</f>
        <v>43635</v>
      </c>
    </row>
    <row r="2" ht="13.5" thickBot="1"/>
    <row r="3" spans="1:9" ht="15">
      <c r="A3" s="5"/>
      <c r="B3" s="60"/>
      <c r="C3" s="61" t="s">
        <v>107</v>
      </c>
      <c r="D3" s="62"/>
      <c r="E3" s="68" t="s">
        <v>110</v>
      </c>
      <c r="F3" s="71" t="s">
        <v>111</v>
      </c>
      <c r="G3" s="74" t="s">
        <v>111</v>
      </c>
      <c r="H3" s="71" t="s">
        <v>111</v>
      </c>
      <c r="I3" s="76" t="s">
        <v>116</v>
      </c>
    </row>
    <row r="4" spans="1:9" ht="15">
      <c r="A4" s="7"/>
      <c r="B4" s="63" t="s">
        <v>115</v>
      </c>
      <c r="C4" s="55" t="s">
        <v>105</v>
      </c>
      <c r="D4" s="64" t="s">
        <v>109</v>
      </c>
      <c r="E4" s="7"/>
      <c r="F4" s="72" t="s">
        <v>23</v>
      </c>
      <c r="G4" s="75" t="s">
        <v>23</v>
      </c>
      <c r="H4" s="72" t="s">
        <v>23</v>
      </c>
      <c r="I4" s="77" t="s">
        <v>117</v>
      </c>
    </row>
    <row r="5" spans="1:9" ht="15.75" thickBot="1">
      <c r="A5" s="7"/>
      <c r="B5" s="87" t="s">
        <v>108</v>
      </c>
      <c r="C5" s="88"/>
      <c r="D5" s="89" t="s">
        <v>106</v>
      </c>
      <c r="E5" s="6"/>
      <c r="F5" s="90"/>
      <c r="G5" s="91" t="s">
        <v>24</v>
      </c>
      <c r="H5" s="92" t="s">
        <v>113</v>
      </c>
      <c r="I5" s="93" t="s">
        <v>118</v>
      </c>
    </row>
    <row r="6" spans="1:9" ht="14.25" customHeight="1">
      <c r="A6" s="7"/>
      <c r="B6" s="94">
        <v>1</v>
      </c>
      <c r="C6" s="95">
        <v>2</v>
      </c>
      <c r="D6" s="96">
        <v>3</v>
      </c>
      <c r="E6" s="97">
        <v>4</v>
      </c>
      <c r="F6" s="98">
        <v>5</v>
      </c>
      <c r="G6" s="99">
        <v>6</v>
      </c>
      <c r="H6" s="99">
        <v>7</v>
      </c>
      <c r="I6" s="98">
        <v>8</v>
      </c>
    </row>
    <row r="7" spans="1:9" ht="12.75" customHeight="1" thickBot="1">
      <c r="A7" s="6"/>
      <c r="B7" s="100"/>
      <c r="C7" s="101"/>
      <c r="D7" s="102"/>
      <c r="E7" s="103"/>
      <c r="F7" s="103"/>
      <c r="G7" s="104" t="s">
        <v>112</v>
      </c>
      <c r="H7" s="104" t="s">
        <v>114</v>
      </c>
      <c r="I7" s="105" t="s">
        <v>119</v>
      </c>
    </row>
    <row r="8" spans="1:10" ht="12.75">
      <c r="A8" s="107">
        <v>1</v>
      </c>
      <c r="B8" s="65">
        <f>'Сч-ТЭЦ'!Z8</f>
        <v>3360.000000000031</v>
      </c>
      <c r="C8" s="56">
        <f>'Сч-ТЭЦ'!S8+'Сч-ТЭЦ'!U8+'Сч-ТЭЦ'!W8+'Сч-ТЭЦ'!Y8</f>
        <v>2400</v>
      </c>
      <c r="D8" s="66">
        <f>('ГПП-ТЭЦфид.связи'!AH10)</f>
        <v>2208.000000000038</v>
      </c>
      <c r="E8" s="69">
        <f>'Стор итог'!AH8</f>
        <v>5269.799999999958</v>
      </c>
      <c r="F8" s="73">
        <f>'Сч-ГППфид'!AH10</f>
        <v>41909.99999999997</v>
      </c>
      <c r="G8" s="69">
        <f aca="true" t="shared" si="0" ref="G8:G33">F8-E8</f>
        <v>36640.20000000001</v>
      </c>
      <c r="H8" s="73">
        <f aca="true" t="shared" si="1" ref="H8:H24">G8+D8</f>
        <v>38848.20000000005</v>
      </c>
      <c r="I8" s="69">
        <f aca="true" t="shared" si="2" ref="I8:I33">D8+F8</f>
        <v>44118.00000000001</v>
      </c>
      <c r="J8" s="59"/>
    </row>
    <row r="9" spans="1:9" ht="12.75">
      <c r="A9" s="78">
        <v>2</v>
      </c>
      <c r="B9" s="67">
        <f>'Сч-ТЭЦ'!Z9</f>
        <v>3359.9999999999964</v>
      </c>
      <c r="C9" s="57">
        <f>'Сч-ТЭЦ'!S9+'Сч-ТЭЦ'!U9+'Сч-ТЭЦ'!W9+'Сч-ТЭЦ'!Y9</f>
        <v>2496.000000000015</v>
      </c>
      <c r="D9" s="66">
        <f>('ГПП-ТЭЦфид.связи'!AH11)</f>
        <v>2400</v>
      </c>
      <c r="E9" s="70">
        <f>'Стор итог'!AH9</f>
        <v>6316.000000000027</v>
      </c>
      <c r="F9" s="73">
        <f>'Сч-ГППфид'!AH11</f>
        <v>54449.999999999825</v>
      </c>
      <c r="G9" s="69">
        <f t="shared" si="0"/>
        <v>48133.999999999796</v>
      </c>
      <c r="H9" s="73">
        <f t="shared" si="1"/>
        <v>50533.999999999796</v>
      </c>
      <c r="I9" s="69">
        <f t="shared" si="2"/>
        <v>56849.999999999825</v>
      </c>
    </row>
    <row r="10" spans="1:9" ht="12.75">
      <c r="A10" s="78">
        <v>3</v>
      </c>
      <c r="B10" s="67">
        <f>'Сч-ТЭЦ'!Z10</f>
        <v>3263.9999999999986</v>
      </c>
      <c r="C10" s="57">
        <f>'Сч-ТЭЦ'!S10+'Сч-ТЭЦ'!U10+'Сч-ТЭЦ'!W10+'Сч-ТЭЦ'!Y10</f>
        <v>2400</v>
      </c>
      <c r="D10" s="66">
        <f>('ГПП-ТЭЦфид.связи'!AH12)</f>
        <v>1920.0000000000273</v>
      </c>
      <c r="E10" s="70">
        <f>'Стор итог'!AH10</f>
        <v>2818.2000000000066</v>
      </c>
      <c r="F10" s="73">
        <f>'Сч-ГППфид'!AH12</f>
        <v>44880.00000000011</v>
      </c>
      <c r="G10" s="69">
        <f t="shared" si="0"/>
        <v>42061.800000000105</v>
      </c>
      <c r="H10" s="73">
        <f t="shared" si="1"/>
        <v>43981.800000000134</v>
      </c>
      <c r="I10" s="69">
        <f t="shared" si="2"/>
        <v>46800.00000000014</v>
      </c>
    </row>
    <row r="11" spans="1:9" ht="12.75">
      <c r="A11" s="78">
        <v>4</v>
      </c>
      <c r="B11" s="67">
        <f>'Сч-ТЭЦ'!Z11</f>
        <v>3551.9999999999754</v>
      </c>
      <c r="C11" s="57">
        <f>'Сч-ТЭЦ'!S11+'Сч-ТЭЦ'!U11+'Сч-ТЭЦ'!W11+'Сч-ТЭЦ'!Y11</f>
        <v>2495.999999999981</v>
      </c>
      <c r="D11" s="66">
        <f>('ГПП-ТЭЦфид.связи'!AH13)</f>
        <v>3359.9999999999454</v>
      </c>
      <c r="E11" s="70">
        <f>'Стор итог'!AH11</f>
        <v>3414.800000000024</v>
      </c>
      <c r="F11" s="73">
        <f>'Сч-ГППфид'!AH13</f>
        <v>54449.99999999991</v>
      </c>
      <c r="G11" s="69">
        <f t="shared" si="0"/>
        <v>51035.19999999989</v>
      </c>
      <c r="H11" s="73">
        <f t="shared" si="1"/>
        <v>54395.19999999984</v>
      </c>
      <c r="I11" s="69">
        <f t="shared" si="2"/>
        <v>57809.999999999854</v>
      </c>
    </row>
    <row r="12" spans="1:9" ht="12.75">
      <c r="A12" s="78">
        <v>5</v>
      </c>
      <c r="B12" s="67">
        <f>'Сч-ТЭЦ'!Z12</f>
        <v>3264.0000000000327</v>
      </c>
      <c r="C12" s="57">
        <f>'Сч-ТЭЦ'!S12+'Сч-ТЭЦ'!U12+'Сч-ТЭЦ'!W12+'Сч-ТЭЦ'!Y12</f>
        <v>2496.000000000015</v>
      </c>
      <c r="D12" s="66">
        <f>('ГПП-ТЭЦфид.связи'!AH14)</f>
        <v>2496.000000000049</v>
      </c>
      <c r="E12" s="70">
        <f>'Стор итог'!AH12</f>
        <v>3400.19999999996</v>
      </c>
      <c r="F12" s="73">
        <f>'Сч-ГППфид'!AH14</f>
        <v>52800.00000000002</v>
      </c>
      <c r="G12" s="69">
        <f t="shared" si="0"/>
        <v>49399.80000000006</v>
      </c>
      <c r="H12" s="73">
        <f t="shared" si="1"/>
        <v>51895.80000000011</v>
      </c>
      <c r="I12" s="69">
        <f t="shared" si="2"/>
        <v>55296.00000000007</v>
      </c>
    </row>
    <row r="13" spans="1:9" ht="12.75">
      <c r="A13" s="79">
        <v>6</v>
      </c>
      <c r="B13" s="67">
        <f>'Сч-ТЭЦ'!Z13</f>
        <v>3359.999999999988</v>
      </c>
      <c r="C13" s="57">
        <f>'Сч-ТЭЦ'!S13+'Сч-ТЭЦ'!U13+'Сч-ТЭЦ'!W13+'Сч-ТЭЦ'!Y13</f>
        <v>2400</v>
      </c>
      <c r="D13" s="66">
        <f>('ГПП-ТЭЦфид.связи'!AH15)</f>
        <v>2303.999999999951</v>
      </c>
      <c r="E13" s="70">
        <f>'Стор итог'!AH13</f>
        <v>3062.6000000000236</v>
      </c>
      <c r="F13" s="73">
        <f>'Сч-ГППфид'!AH15</f>
        <v>52800.00000000018</v>
      </c>
      <c r="G13" s="69">
        <f t="shared" si="0"/>
        <v>49737.40000000016</v>
      </c>
      <c r="H13" s="73">
        <f t="shared" si="1"/>
        <v>52041.40000000011</v>
      </c>
      <c r="I13" s="69">
        <f t="shared" si="2"/>
        <v>55104.00000000013</v>
      </c>
    </row>
    <row r="14" spans="1:9" ht="12.75">
      <c r="A14" s="78">
        <v>7</v>
      </c>
      <c r="B14" s="67">
        <f>'Сч-ТЭЦ'!Z14</f>
        <v>3359.9999999999964</v>
      </c>
      <c r="C14" s="57">
        <f>'Сч-ТЭЦ'!S14+'Сч-ТЭЦ'!U14+'Сч-ТЭЦ'!W14+'Сч-ТЭЦ'!Y14</f>
        <v>2400</v>
      </c>
      <c r="D14" s="66">
        <f>('ГПП-ТЭЦфид.связи'!AH16)</f>
        <v>2304.0000000000873</v>
      </c>
      <c r="E14" s="70">
        <f>'Стор итог'!AH14</f>
        <v>3661.800000000012</v>
      </c>
      <c r="F14" s="73">
        <f>'Сч-ГППфид'!AH16</f>
        <v>54152.99999999984</v>
      </c>
      <c r="G14" s="69">
        <f t="shared" si="0"/>
        <v>50491.19999999983</v>
      </c>
      <c r="H14" s="73">
        <f t="shared" si="1"/>
        <v>52795.19999999992</v>
      </c>
      <c r="I14" s="69">
        <f t="shared" si="2"/>
        <v>56456.99999999993</v>
      </c>
    </row>
    <row r="15" spans="1:11" ht="12.75">
      <c r="A15" s="79">
        <v>8</v>
      </c>
      <c r="B15" s="67">
        <f>'Сч-ТЭЦ'!Z15</f>
        <v>4128.0000000000055</v>
      </c>
      <c r="C15" s="57">
        <f>'Сч-ТЭЦ'!S15+'Сч-ТЭЦ'!U15+'Сч-ТЭЦ'!W15+'Сч-ТЭЦ'!Y15</f>
        <v>2495.999999999981</v>
      </c>
      <c r="D15" s="66">
        <f>('ГПП-ТЭЦфид.связи'!AH17)</f>
        <v>1920.0000000000273</v>
      </c>
      <c r="E15" s="70">
        <f>'Стор итог'!AH15</f>
        <v>3942.9999999999786</v>
      </c>
      <c r="F15" s="73">
        <f>'Сч-ГППфид'!AH17</f>
        <v>51117.00000000005</v>
      </c>
      <c r="G15" s="69">
        <f t="shared" si="0"/>
        <v>47174.00000000007</v>
      </c>
      <c r="H15" s="73">
        <f t="shared" si="1"/>
        <v>49094.0000000001</v>
      </c>
      <c r="I15" s="69">
        <f t="shared" si="2"/>
        <v>53037.00000000008</v>
      </c>
      <c r="K15" t="s">
        <v>132</v>
      </c>
    </row>
    <row r="16" spans="1:9" ht="12.75">
      <c r="A16" s="80">
        <v>9</v>
      </c>
      <c r="B16" s="67">
        <f>'Сч-ТЭЦ'!Z16</f>
        <v>2496.000000000015</v>
      </c>
      <c r="C16" s="57">
        <f>'Сч-ТЭЦ'!S16+'Сч-ТЭЦ'!U16+'Сч-ТЭЦ'!W16+'Сч-ТЭЦ'!Y16</f>
        <v>2112.000000000023</v>
      </c>
      <c r="D16" s="66">
        <f>('ГПП-ТЭЦфид.связи'!AH18)</f>
        <v>2303.999999999951</v>
      </c>
      <c r="E16" s="70">
        <f>'Стор итог'!AH16</f>
        <v>4833.6</v>
      </c>
      <c r="F16" s="73">
        <f>'Сч-ГППфид'!AH18</f>
        <v>50159.999999999985</v>
      </c>
      <c r="G16" s="69">
        <f t="shared" si="0"/>
        <v>45326.39999999999</v>
      </c>
      <c r="H16" s="73">
        <f t="shared" si="1"/>
        <v>47630.399999999936</v>
      </c>
      <c r="I16" s="69">
        <f t="shared" si="2"/>
        <v>52463.999999999935</v>
      </c>
    </row>
    <row r="17" spans="1:9" ht="12.75">
      <c r="A17" s="81">
        <v>10</v>
      </c>
      <c r="B17" s="67">
        <f>'Сч-ТЭЦ'!Z17</f>
        <v>3263.999999999982</v>
      </c>
      <c r="C17" s="57">
        <f>'Сч-ТЭЦ'!S17+'Сч-ТЭЦ'!U17+'Сч-ТЭЦ'!W17+'Сч-ТЭЦ'!Y17</f>
        <v>2400</v>
      </c>
      <c r="D17" s="66">
        <f>('ГПП-ТЭЦфид.связи'!AH19)</f>
        <v>3167.9999999999836</v>
      </c>
      <c r="E17" s="70">
        <f>'Стор итог'!AH17</f>
        <v>4847.599999999997</v>
      </c>
      <c r="F17" s="73">
        <f>'Сч-ГППфид'!AH19</f>
        <v>51810.000000000044</v>
      </c>
      <c r="G17" s="69">
        <f t="shared" si="0"/>
        <v>46962.400000000045</v>
      </c>
      <c r="H17" s="73">
        <f t="shared" si="1"/>
        <v>50130.40000000003</v>
      </c>
      <c r="I17" s="69">
        <f t="shared" si="2"/>
        <v>54978.00000000003</v>
      </c>
    </row>
    <row r="18" spans="1:9" ht="12.75">
      <c r="A18" s="80">
        <v>11</v>
      </c>
      <c r="B18" s="67">
        <f>'Сч-ТЭЦ'!Z18</f>
        <v>3264.0000000000155</v>
      </c>
      <c r="C18" s="57">
        <f>'Сч-ТЭЦ'!S18+'Сч-ТЭЦ'!U18+'Сч-ТЭЦ'!W18+'Сч-ТЭЦ'!Y18</f>
        <v>2303.999999999985</v>
      </c>
      <c r="D18" s="66">
        <f>('ГПП-ТЭЦфид.связи'!AH20)</f>
        <v>2976.000000000022</v>
      </c>
      <c r="E18" s="70">
        <f>'Стор итог'!AH18</f>
        <v>5595.2000000000135</v>
      </c>
      <c r="F18" s="73">
        <f>'Сч-ГППфид'!AH20</f>
        <v>55176.000000000044</v>
      </c>
      <c r="G18" s="69">
        <f t="shared" si="0"/>
        <v>49580.80000000003</v>
      </c>
      <c r="H18" s="73">
        <f t="shared" si="1"/>
        <v>52556.800000000054</v>
      </c>
      <c r="I18" s="69">
        <f t="shared" si="2"/>
        <v>58152.000000000065</v>
      </c>
    </row>
    <row r="19" spans="1:9" ht="12.75">
      <c r="A19" s="81">
        <v>12</v>
      </c>
      <c r="B19" s="67">
        <f>'Сч-ТЭЦ'!Z19</f>
        <v>3359.9999999999795</v>
      </c>
      <c r="C19" s="57">
        <f>'Сч-ТЭЦ'!S19+'Сч-ТЭЦ'!U19+'Сч-ТЭЦ'!W19+'Сч-ТЭЦ'!Y19</f>
        <v>2400</v>
      </c>
      <c r="D19" s="66">
        <f>('ГПП-ТЭЦфид.связи'!AH21)</f>
        <v>2208.000000000038</v>
      </c>
      <c r="E19" s="70">
        <f>'Стор итог'!AH19</f>
        <v>5678.799999999974</v>
      </c>
      <c r="F19" s="73">
        <f>'Сч-ГППфид'!AH21</f>
        <v>53954.99999999981</v>
      </c>
      <c r="G19" s="69">
        <f t="shared" si="0"/>
        <v>48276.19999999984</v>
      </c>
      <c r="H19" s="73">
        <f t="shared" si="1"/>
        <v>50484.19999999987</v>
      </c>
      <c r="I19" s="69">
        <f t="shared" si="2"/>
        <v>56162.99999999985</v>
      </c>
    </row>
    <row r="20" spans="1:9" ht="12.75">
      <c r="A20" s="82">
        <v>13</v>
      </c>
      <c r="B20" s="67">
        <f>'Сч-ТЭЦ'!Z20</f>
        <v>3359.9999999999964</v>
      </c>
      <c r="C20" s="57">
        <f>'Сч-ТЭЦ'!S20+'Сч-ТЭЦ'!U20+'Сч-ТЭЦ'!W20+'Сч-ТЭЦ'!Y20</f>
        <v>2496.000000000015</v>
      </c>
      <c r="D20" s="66">
        <f>('ГПП-ТЭЦфид.связи'!AH22)</f>
        <v>1823.9999999999782</v>
      </c>
      <c r="E20" s="70">
        <f>'Стор итог'!AH20</f>
        <v>5638.000000000025</v>
      </c>
      <c r="F20" s="73">
        <f>'Сч-ГППфид'!AH22</f>
        <v>55275.00000000011</v>
      </c>
      <c r="G20" s="69">
        <f t="shared" si="0"/>
        <v>49637.00000000009</v>
      </c>
      <c r="H20" s="73">
        <f t="shared" si="1"/>
        <v>51461.000000000065</v>
      </c>
      <c r="I20" s="69">
        <f t="shared" si="2"/>
        <v>57099.00000000009</v>
      </c>
    </row>
    <row r="21" spans="1:9" ht="12.75">
      <c r="A21" s="80">
        <v>14</v>
      </c>
      <c r="B21" s="67">
        <f>'Сч-ТЭЦ'!Z21</f>
        <v>3456.000000000012</v>
      </c>
      <c r="C21" s="57">
        <f>'Сч-ТЭЦ'!S21+'Сч-ТЭЦ'!U21+'Сч-ТЭЦ'!W21+'Сч-ТЭЦ'!Y21</f>
        <v>2400</v>
      </c>
      <c r="D21" s="66">
        <f>('ГПП-ТЭЦфид.связи'!AH23)</f>
        <v>2400</v>
      </c>
      <c r="E21" s="70">
        <f>'Стор итог'!AH21</f>
        <v>4005.000000000012</v>
      </c>
      <c r="F21" s="73">
        <f>'Сч-ГППфид'!AH23</f>
        <v>53954.99999999993</v>
      </c>
      <c r="G21" s="69">
        <f t="shared" si="0"/>
        <v>49949.99999999991</v>
      </c>
      <c r="H21" s="73">
        <f t="shared" si="1"/>
        <v>52349.99999999991</v>
      </c>
      <c r="I21" s="69">
        <f t="shared" si="2"/>
        <v>56354.99999999993</v>
      </c>
    </row>
    <row r="22" spans="1:9" ht="12.75">
      <c r="A22" s="83">
        <v>15</v>
      </c>
      <c r="B22" s="67">
        <f>'Сч-ТЭЦ'!Z22</f>
        <v>3359.9999999999795</v>
      </c>
      <c r="C22" s="57">
        <f>'Сч-ТЭЦ'!S22+'Сч-ТЭЦ'!U22+'Сч-ТЭЦ'!W22+'Сч-ТЭЦ'!Y22</f>
        <v>2400</v>
      </c>
      <c r="D22" s="66">
        <f>('ГПП-ТЭЦфид.связи'!AH24)</f>
        <v>1439.9999999999181</v>
      </c>
      <c r="E22" s="70">
        <f>'Стор итог'!AH22</f>
        <v>7005.999999999992</v>
      </c>
      <c r="F22" s="73">
        <f>'Сч-ГППфид'!AH24</f>
        <v>56529.000000000095</v>
      </c>
      <c r="G22" s="69">
        <f t="shared" si="0"/>
        <v>49523.0000000001</v>
      </c>
      <c r="H22" s="73">
        <f t="shared" si="1"/>
        <v>50963.00000000002</v>
      </c>
      <c r="I22" s="69">
        <f t="shared" si="2"/>
        <v>57969.000000000015</v>
      </c>
    </row>
    <row r="23" spans="1:9" ht="12.75">
      <c r="A23" s="81">
        <v>16</v>
      </c>
      <c r="B23" s="67">
        <f>'Сч-ТЭЦ'!Z23</f>
        <v>2976.000000000022</v>
      </c>
      <c r="C23" s="57">
        <f>'Сч-ТЭЦ'!S23+'Сч-ТЭЦ'!U23+'Сч-ТЭЦ'!W23+'Сч-ТЭЦ'!Y23</f>
        <v>2015.999999999974</v>
      </c>
      <c r="D23" s="66">
        <f>('ГПП-ТЭЦфид.связи'!AH25)</f>
        <v>3072.000000000071</v>
      </c>
      <c r="E23" s="70">
        <f>'Стор итог'!AH23</f>
        <v>4867.8000000000075</v>
      </c>
      <c r="F23" s="73">
        <f>'Сч-ГППфид'!AH25</f>
        <v>50820.00000000003</v>
      </c>
      <c r="G23" s="69">
        <f t="shared" si="0"/>
        <v>45952.20000000002</v>
      </c>
      <c r="H23" s="73">
        <f t="shared" si="1"/>
        <v>49024.20000000009</v>
      </c>
      <c r="I23" s="69">
        <f t="shared" si="2"/>
        <v>53892.0000000001</v>
      </c>
    </row>
    <row r="24" spans="1:9" ht="12.75">
      <c r="A24" s="82">
        <v>17</v>
      </c>
      <c r="B24" s="67">
        <f>'Сч-ТЭЦ'!Z24</f>
        <v>2879.9999999999727</v>
      </c>
      <c r="C24" s="57">
        <f>'Сч-ТЭЦ'!S24+'Сч-ТЭЦ'!U24+'Сч-ТЭЦ'!W24+'Сч-ТЭЦ'!Y24</f>
        <v>2016.0000000000082</v>
      </c>
      <c r="D24" s="66">
        <f>('ГПП-ТЭЦфид.связи'!AH26)</f>
        <v>767.9999999999836</v>
      </c>
      <c r="E24" s="70">
        <f>'Стор итог'!AH24</f>
        <v>4974.799999999959</v>
      </c>
      <c r="F24" s="73">
        <f>'Сч-ГППфид'!AH26</f>
        <v>51380.999999999956</v>
      </c>
      <c r="G24" s="69">
        <f t="shared" si="0"/>
        <v>46406.2</v>
      </c>
      <c r="H24" s="73">
        <f t="shared" si="1"/>
        <v>47174.19999999998</v>
      </c>
      <c r="I24" s="69">
        <f t="shared" si="2"/>
        <v>52148.99999999994</v>
      </c>
    </row>
    <row r="25" spans="1:9" ht="12.75">
      <c r="A25" s="82">
        <v>18</v>
      </c>
      <c r="B25" s="67">
        <f>'Сч-ТЭЦ'!Z25</f>
        <v>2976.000000000022</v>
      </c>
      <c r="C25" s="57">
        <f>'Сч-ТЭЦ'!S25+'Сч-ТЭЦ'!U25+'Сч-ТЭЦ'!W25+'Сч-ТЭЦ'!Y25</f>
        <v>2016.0000000000082</v>
      </c>
      <c r="D25" s="66">
        <f>('ГПП-ТЭЦфид.связи'!AH27)</f>
        <v>1247.9999999999563</v>
      </c>
      <c r="E25" s="70">
        <f>'Стор итог'!AH25</f>
        <v>4953.6000000000095</v>
      </c>
      <c r="F25" s="73">
        <f>'Сч-ГППфид'!AH27</f>
        <v>50622.00000000006</v>
      </c>
      <c r="G25" s="69">
        <f t="shared" si="0"/>
        <v>45668.40000000005</v>
      </c>
      <c r="H25" s="73">
        <f aca="true" t="shared" si="3" ref="H25:H33">G25+D25</f>
        <v>46916.40000000001</v>
      </c>
      <c r="I25" s="69">
        <f t="shared" si="2"/>
        <v>51870.000000000015</v>
      </c>
    </row>
    <row r="26" spans="1:9" ht="12.75">
      <c r="A26" s="82">
        <v>19</v>
      </c>
      <c r="B26" s="67">
        <f>'Сч-ТЭЦ'!Z26</f>
        <v>3168.000000000001</v>
      </c>
      <c r="C26" s="57">
        <f>'Сч-ТЭЦ'!S26+'Сч-ТЭЦ'!U26+'Сч-ТЭЦ'!W26+'Сч-ТЭЦ'!Y26</f>
        <v>2111.999999999989</v>
      </c>
      <c r="D26" s="66">
        <f>('ГПП-ТЭЦфид.связи'!AH28)</f>
        <v>1536.0000000001037</v>
      </c>
      <c r="E26" s="70">
        <f>'Стор итог'!AH26</f>
        <v>4796.000000000022</v>
      </c>
      <c r="F26" s="73">
        <f>'Сч-ГППфид'!AH28</f>
        <v>46793.999999999854</v>
      </c>
      <c r="G26" s="69">
        <f t="shared" si="0"/>
        <v>41997.99999999983</v>
      </c>
      <c r="H26" s="73">
        <f t="shared" si="3"/>
        <v>43533.999999999935</v>
      </c>
      <c r="I26" s="69">
        <f t="shared" si="2"/>
        <v>48329.999999999956</v>
      </c>
    </row>
    <row r="27" spans="1:11" ht="12.75">
      <c r="A27" s="82">
        <v>20</v>
      </c>
      <c r="B27" s="67">
        <f>'Сч-ТЭЦ'!Z27</f>
        <v>2975.9999999999877</v>
      </c>
      <c r="C27" s="57">
        <f>'Сч-ТЭЦ'!S27+'Сч-ТЭЦ'!U27+'Сч-ТЭЦ'!W27+'Сч-ТЭЦ'!Y27</f>
        <v>2112.000000000023</v>
      </c>
      <c r="D27" s="66">
        <f>('ГПП-ТЭЦфид.связи'!AH29)</f>
        <v>3935.9999999999673</v>
      </c>
      <c r="E27" s="70">
        <f>'Стор итог'!AH27</f>
        <v>5179.800000000009</v>
      </c>
      <c r="F27" s="73">
        <f>'Сч-ГППфид'!AH29</f>
        <v>34518.0000000001</v>
      </c>
      <c r="G27" s="69">
        <f t="shared" si="0"/>
        <v>29338.20000000009</v>
      </c>
      <c r="H27" s="73">
        <f t="shared" si="3"/>
        <v>33274.200000000055</v>
      </c>
      <c r="I27" s="69">
        <f t="shared" si="2"/>
        <v>38454.00000000007</v>
      </c>
      <c r="K27" s="21"/>
    </row>
    <row r="28" spans="1:10" ht="12.75">
      <c r="A28" s="80">
        <v>21</v>
      </c>
      <c r="B28" s="67">
        <f>'Сч-ТЭЦ'!Z28</f>
        <v>3168.0000000000177</v>
      </c>
      <c r="C28" s="57">
        <f>'Сч-ТЭЦ'!S28+'Сч-ТЭЦ'!U28+'Сч-ТЭЦ'!W28+'Сч-ТЭЦ'!Y28</f>
        <v>2111.999999999989</v>
      </c>
      <c r="D28" s="66">
        <f>('ГПП-ТЭЦфид.связи'!AH30)</f>
        <v>1344.0000000000055</v>
      </c>
      <c r="E28" s="70">
        <f>'Стор итог'!AH28</f>
        <v>4528.600000000006</v>
      </c>
      <c r="F28" s="73">
        <f>'Сч-ГППфид'!AH30</f>
        <v>15510.000000000167</v>
      </c>
      <c r="G28" s="69">
        <f t="shared" si="0"/>
        <v>10981.400000000162</v>
      </c>
      <c r="H28" s="73">
        <f t="shared" si="3"/>
        <v>12325.400000000167</v>
      </c>
      <c r="I28" s="69">
        <f t="shared" si="2"/>
        <v>16854.000000000175</v>
      </c>
      <c r="J28" s="16" t="s">
        <v>130</v>
      </c>
    </row>
    <row r="29" spans="1:9" ht="12.75">
      <c r="A29" s="83">
        <v>22</v>
      </c>
      <c r="B29" s="67">
        <f>'Сч-ТЭЦ'!Z29</f>
        <v>3071.9999999999854</v>
      </c>
      <c r="C29" s="57">
        <f>'Сч-ТЭЦ'!S29+'Сч-ТЭЦ'!U29+'Сч-ТЭЦ'!W29+'Сч-ТЭЦ'!Y29</f>
        <v>2111.999999999989</v>
      </c>
      <c r="D29" s="66">
        <f>('ГПП-ТЭЦфид.связи'!AH31)</f>
        <v>3551.9999999999072</v>
      </c>
      <c r="E29" s="70">
        <f>'Стор итог'!AH29</f>
        <v>5088.99999999995</v>
      </c>
      <c r="F29" s="73">
        <f>'Сч-ГППфид'!AH31</f>
        <v>20129.999999999833</v>
      </c>
      <c r="G29" s="69">
        <f t="shared" si="0"/>
        <v>15040.999999999884</v>
      </c>
      <c r="H29" s="73">
        <f t="shared" si="3"/>
        <v>18592.99999999979</v>
      </c>
      <c r="I29" s="69">
        <f t="shared" si="2"/>
        <v>23681.999999999738</v>
      </c>
    </row>
    <row r="30" spans="1:9" ht="12.75">
      <c r="A30" s="83">
        <v>23</v>
      </c>
      <c r="B30" s="67">
        <f>'Сч-ТЭЦ'!Z30</f>
        <v>3263.9999999999986</v>
      </c>
      <c r="C30" s="57">
        <f>'Сч-ТЭЦ'!S30+'Сч-ТЭЦ'!U30+'Сч-ТЭЦ'!W30+'Сч-ТЭЦ'!Y30</f>
        <v>2112.000000000023</v>
      </c>
      <c r="D30" s="66">
        <f>('ГПП-ТЭЦфид.связи'!AH32)</f>
        <v>1632.0000000000164</v>
      </c>
      <c r="E30" s="70">
        <f>'Стор итог'!AH30</f>
        <v>2583.4000000000083</v>
      </c>
      <c r="F30" s="73">
        <f>'Сч-ГППфид'!AH32</f>
        <v>16103.99999999984</v>
      </c>
      <c r="G30" s="69">
        <f t="shared" si="0"/>
        <v>13520.599999999831</v>
      </c>
      <c r="H30" s="73">
        <f t="shared" si="3"/>
        <v>15152.599999999848</v>
      </c>
      <c r="I30" s="69">
        <f t="shared" si="2"/>
        <v>17735.999999999854</v>
      </c>
    </row>
    <row r="31" spans="1:9" ht="12.75">
      <c r="A31" s="83">
        <v>24</v>
      </c>
      <c r="B31" s="67">
        <f>'Сч-ТЭЦ'!Z31</f>
        <v>3072.0000000000027</v>
      </c>
      <c r="C31" s="57">
        <f>'Сч-ТЭЦ'!S31+'Сч-ТЭЦ'!U31+'Сч-ТЭЦ'!W31+'Сч-ТЭЦ'!Y31</f>
        <v>2207.99999999997</v>
      </c>
      <c r="D31" s="66">
        <f>('ГПП-ТЭЦфид.связи'!AH33)</f>
        <v>2400</v>
      </c>
      <c r="E31" s="70">
        <f>'Стор итог'!AH31</f>
        <v>2671.6000000000186</v>
      </c>
      <c r="F31" s="73">
        <f>'Сч-ГППфид'!AH33</f>
        <v>16434.00000000021</v>
      </c>
      <c r="G31" s="69">
        <f t="shared" si="0"/>
        <v>13762.400000000192</v>
      </c>
      <c r="H31" s="73">
        <f t="shared" si="3"/>
        <v>16162.400000000192</v>
      </c>
      <c r="I31" s="69">
        <f t="shared" si="2"/>
        <v>18834.00000000021</v>
      </c>
    </row>
    <row r="32" spans="1:9" ht="12.75">
      <c r="A32" s="83">
        <v>1</v>
      </c>
      <c r="B32" s="126">
        <f>'Сч-ТЭЦ'!Z32</f>
        <v>3359.9999999999964</v>
      </c>
      <c r="C32" s="127">
        <f>'Сч-ТЭЦ'!S32+'Сч-ТЭЦ'!U32+'Сч-ТЭЦ'!W32+'Сч-ТЭЦ'!Y32</f>
        <v>2304.000000000019</v>
      </c>
      <c r="D32" s="128">
        <f>('ГПП-ТЭЦфид.связи'!AH34)</f>
        <v>2016.0000000000764</v>
      </c>
      <c r="E32" s="70">
        <f>'Стор итог'!AH32</f>
        <v>2451.599999999995</v>
      </c>
      <c r="F32" s="69">
        <f>'Сч-ГППфид'!AH34</f>
        <v>13562.999999999869</v>
      </c>
      <c r="G32" s="69">
        <f t="shared" si="0"/>
        <v>11111.399999999874</v>
      </c>
      <c r="H32" s="69">
        <f t="shared" si="3"/>
        <v>13127.39999999995</v>
      </c>
      <c r="I32" s="69">
        <f t="shared" si="2"/>
        <v>15578.999999999945</v>
      </c>
    </row>
    <row r="33" spans="1:9" ht="13.5" thickBot="1">
      <c r="A33" s="82">
        <v>2</v>
      </c>
      <c r="B33" s="129">
        <f>'Сч-ТЭЦ'!Z33</f>
        <v>3264.0000000000155</v>
      </c>
      <c r="C33" s="130">
        <f>'Сч-ТЭЦ'!S33+'Сч-ТЭЦ'!U33+'Сч-ТЭЦ'!W33+'Сч-ТЭЦ'!Y33</f>
        <v>2207.99999999997</v>
      </c>
      <c r="D33" s="131">
        <f>('ГПП-ТЭЦфид.связи'!AH35)</f>
        <v>2879.9999999999727</v>
      </c>
      <c r="E33" s="84">
        <f>'Стор итог'!AH33</f>
        <v>2430.0000000000273</v>
      </c>
      <c r="F33" s="85">
        <f>'Сч-ГППфид'!AH35</f>
        <v>12177.00000000017</v>
      </c>
      <c r="G33" s="85">
        <f t="shared" si="0"/>
        <v>9747.000000000142</v>
      </c>
      <c r="H33" s="85">
        <f t="shared" si="3"/>
        <v>12627.000000000115</v>
      </c>
      <c r="I33" s="85">
        <f t="shared" si="2"/>
        <v>15057.000000000142</v>
      </c>
    </row>
    <row r="34" spans="1:16" ht="28.5" customHeight="1" thickBot="1">
      <c r="A34" s="39"/>
      <c r="B34" s="86">
        <f aca="true" t="shared" si="4" ref="B34:I34">SUM(B8:B31)</f>
        <v>77760</v>
      </c>
      <c r="C34" s="86">
        <f t="shared" si="4"/>
        <v>54911.99999999998</v>
      </c>
      <c r="D34" s="86">
        <f t="shared" si="4"/>
        <v>54720.00000000003</v>
      </c>
      <c r="E34" s="86">
        <f t="shared" si="4"/>
        <v>109135.19999999998</v>
      </c>
      <c r="F34" s="86">
        <f t="shared" si="4"/>
        <v>1085733</v>
      </c>
      <c r="G34" s="86">
        <f t="shared" si="4"/>
        <v>976597.7999999999</v>
      </c>
      <c r="H34" s="86">
        <f t="shared" si="4"/>
        <v>1031317.7999999998</v>
      </c>
      <c r="I34" s="125">
        <f t="shared" si="4"/>
        <v>1140453</v>
      </c>
      <c r="J34" s="58"/>
      <c r="K34" s="58"/>
      <c r="L34" s="58"/>
      <c r="M34" s="58"/>
      <c r="N34" s="58"/>
      <c r="O34" s="58"/>
      <c r="P34" s="58"/>
    </row>
    <row r="35" spans="1:11" ht="12.75">
      <c r="A35" s="2"/>
      <c r="K35" s="16" t="s">
        <v>131</v>
      </c>
    </row>
    <row r="36" ht="12.75">
      <c r="A36" s="2"/>
    </row>
    <row r="37" spans="1:2" ht="15">
      <c r="A37" s="2"/>
      <c r="B37" s="106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Яковлев Валерий Алексеевич (YAKOVLEV-VA - YAKOVLEV)</cp:lastModifiedBy>
  <cp:lastPrinted>2013-06-17T08:03:08Z</cp:lastPrinted>
  <dcterms:created xsi:type="dcterms:W3CDTF">2000-06-14T10:52:09Z</dcterms:created>
  <dcterms:modified xsi:type="dcterms:W3CDTF">2019-06-25T10:16:49Z</dcterms:modified>
  <cp:category/>
  <cp:version/>
  <cp:contentType/>
  <cp:contentStatus/>
</cp:coreProperties>
</file>